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6215" windowHeight="7395" activeTab="1"/>
  </bookViews>
  <sheets>
    <sheet name="Valor do Ponto" sheetId="1" r:id="rId1"/>
    <sheet name="Cálculo Nova regra" sheetId="4" r:id="rId2"/>
  </sheets>
  <calcPr calcId="145621"/>
</workbook>
</file>

<file path=xl/calcChain.xml><?xml version="1.0" encoding="utf-8"?>
<calcChain xmlns="http://schemas.openxmlformats.org/spreadsheetml/2006/main">
  <c r="F32" i="4" l="1"/>
  <c r="F33" i="4"/>
  <c r="F34" i="4"/>
  <c r="F35" i="4"/>
  <c r="F36" i="4"/>
  <c r="F37" i="4"/>
  <c r="F38" i="4"/>
  <c r="F39" i="4"/>
  <c r="F40" i="4"/>
  <c r="F41" i="4"/>
  <c r="F31" i="4"/>
  <c r="F20" i="4"/>
  <c r="F21" i="4"/>
  <c r="F22" i="4"/>
  <c r="F23" i="4"/>
  <c r="F24" i="4"/>
  <c r="F25" i="4"/>
  <c r="F26" i="4"/>
  <c r="F27" i="4"/>
  <c r="F28" i="4"/>
  <c r="F29" i="4"/>
  <c r="F19" i="4"/>
  <c r="F30" i="4"/>
  <c r="F18" i="4"/>
  <c r="F8" i="4"/>
  <c r="F9" i="4"/>
  <c r="F10" i="4"/>
  <c r="F11" i="4"/>
  <c r="F12" i="4"/>
  <c r="F13" i="4"/>
  <c r="F14" i="4"/>
  <c r="F15" i="4"/>
  <c r="F16" i="4"/>
  <c r="F17" i="4"/>
  <c r="F7" i="4"/>
  <c r="G7" i="4" s="1"/>
  <c r="F6" i="4"/>
  <c r="G6" i="4" s="1"/>
  <c r="M7" i="4" l="1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6" i="4"/>
  <c r="D41" i="4"/>
  <c r="E41" i="4" s="1"/>
  <c r="G41" i="4" s="1"/>
  <c r="H41" i="4" s="1"/>
  <c r="D40" i="4"/>
  <c r="E40" i="4" s="1"/>
  <c r="G40" i="4" s="1"/>
  <c r="H40" i="4" s="1"/>
  <c r="D39" i="4"/>
  <c r="E39" i="4" s="1"/>
  <c r="G39" i="4" s="1"/>
  <c r="H39" i="4" s="1"/>
  <c r="D38" i="4"/>
  <c r="E38" i="4" s="1"/>
  <c r="G38" i="4" s="1"/>
  <c r="H38" i="4" s="1"/>
  <c r="D37" i="4"/>
  <c r="E37" i="4" s="1"/>
  <c r="G37" i="4" s="1"/>
  <c r="H37" i="4" s="1"/>
  <c r="D36" i="4"/>
  <c r="E36" i="4" s="1"/>
  <c r="G36" i="4" s="1"/>
  <c r="H36" i="4" s="1"/>
  <c r="D35" i="4"/>
  <c r="E35" i="4" s="1"/>
  <c r="G35" i="4" s="1"/>
  <c r="H35" i="4" s="1"/>
  <c r="D34" i="4"/>
  <c r="E34" i="4" s="1"/>
  <c r="G34" i="4" s="1"/>
  <c r="H34" i="4" s="1"/>
  <c r="D33" i="4"/>
  <c r="E33" i="4" s="1"/>
  <c r="G33" i="4" s="1"/>
  <c r="H33" i="4" s="1"/>
  <c r="D32" i="4"/>
  <c r="E32" i="4" s="1"/>
  <c r="G32" i="4" s="1"/>
  <c r="H32" i="4" s="1"/>
  <c r="D31" i="4"/>
  <c r="E31" i="4" s="1"/>
  <c r="G31" i="4" s="1"/>
  <c r="H31" i="4" s="1"/>
  <c r="D30" i="4"/>
  <c r="E30" i="4" s="1"/>
  <c r="G30" i="4" s="1"/>
  <c r="H30" i="4" s="1"/>
  <c r="D29" i="4"/>
  <c r="E29" i="4" s="1"/>
  <c r="G29" i="4" s="1"/>
  <c r="H29" i="4" s="1"/>
  <c r="D28" i="4"/>
  <c r="E28" i="4" s="1"/>
  <c r="G28" i="4" s="1"/>
  <c r="H28" i="4" s="1"/>
  <c r="D27" i="4"/>
  <c r="E27" i="4" s="1"/>
  <c r="G27" i="4" s="1"/>
  <c r="H27" i="4" s="1"/>
  <c r="D26" i="4"/>
  <c r="E26" i="4" s="1"/>
  <c r="G26" i="4" s="1"/>
  <c r="H26" i="4" s="1"/>
  <c r="D25" i="4"/>
  <c r="E25" i="4" s="1"/>
  <c r="G25" i="4" s="1"/>
  <c r="H25" i="4" s="1"/>
  <c r="D24" i="4"/>
  <c r="E24" i="4" s="1"/>
  <c r="G24" i="4" s="1"/>
  <c r="H24" i="4" s="1"/>
  <c r="D23" i="4"/>
  <c r="E23" i="4" s="1"/>
  <c r="G23" i="4" s="1"/>
  <c r="H23" i="4" s="1"/>
  <c r="D22" i="4"/>
  <c r="E22" i="4" s="1"/>
  <c r="G22" i="4" s="1"/>
  <c r="H22" i="4" s="1"/>
  <c r="D21" i="4"/>
  <c r="E21" i="4" s="1"/>
  <c r="G21" i="4" s="1"/>
  <c r="H21" i="4" s="1"/>
  <c r="D20" i="4"/>
  <c r="E20" i="4" s="1"/>
  <c r="G20" i="4" s="1"/>
  <c r="H20" i="4" s="1"/>
  <c r="D19" i="4"/>
  <c r="E19" i="4" s="1"/>
  <c r="G19" i="4" s="1"/>
  <c r="H19" i="4" s="1"/>
  <c r="D18" i="4"/>
  <c r="E18" i="4" s="1"/>
  <c r="G18" i="4" s="1"/>
  <c r="H18" i="4" s="1"/>
  <c r="D17" i="4"/>
  <c r="E17" i="4" s="1"/>
  <c r="G17" i="4" s="1"/>
  <c r="H17" i="4" s="1"/>
  <c r="D16" i="4"/>
  <c r="E16" i="4" s="1"/>
  <c r="G16" i="4" s="1"/>
  <c r="H16" i="4" s="1"/>
  <c r="D15" i="4"/>
  <c r="E15" i="4" s="1"/>
  <c r="G15" i="4" s="1"/>
  <c r="H15" i="4" s="1"/>
  <c r="D14" i="4"/>
  <c r="E14" i="4" s="1"/>
  <c r="G14" i="4" s="1"/>
  <c r="H14" i="4" s="1"/>
  <c r="D13" i="4"/>
  <c r="E13" i="4" s="1"/>
  <c r="G13" i="4" s="1"/>
  <c r="H13" i="4" s="1"/>
  <c r="D12" i="4"/>
  <c r="E12" i="4" s="1"/>
  <c r="G12" i="4" s="1"/>
  <c r="H12" i="4" s="1"/>
  <c r="D11" i="4"/>
  <c r="E11" i="4" s="1"/>
  <c r="G11" i="4" s="1"/>
  <c r="H11" i="4" s="1"/>
  <c r="D10" i="4"/>
  <c r="E10" i="4" s="1"/>
  <c r="G10" i="4" s="1"/>
  <c r="H10" i="4" s="1"/>
  <c r="D9" i="4"/>
  <c r="E9" i="4" s="1"/>
  <c r="G9" i="4" s="1"/>
  <c r="H9" i="4" s="1"/>
  <c r="D8" i="4"/>
  <c r="E8" i="4" s="1"/>
  <c r="G8" i="4" s="1"/>
  <c r="H8" i="4" s="1"/>
  <c r="D7" i="4"/>
  <c r="E7" i="4" s="1"/>
  <c r="H7" i="4" s="1"/>
  <c r="D6" i="4"/>
  <c r="E6" i="4" s="1"/>
  <c r="H6" i="4" s="1"/>
  <c r="O6" i="4" l="1"/>
  <c r="P6" i="4" s="1"/>
  <c r="Q6" i="4" s="1"/>
  <c r="O38" i="4"/>
  <c r="P38" i="4" s="1"/>
  <c r="Q38" i="4" s="1"/>
  <c r="O34" i="4"/>
  <c r="P34" i="4" s="1"/>
  <c r="Q34" i="4" s="1"/>
  <c r="O30" i="4"/>
  <c r="P30" i="4" s="1"/>
  <c r="Q30" i="4" s="1"/>
  <c r="O26" i="4"/>
  <c r="P26" i="4" s="1"/>
  <c r="Q26" i="4" s="1"/>
  <c r="O22" i="4"/>
  <c r="P22" i="4" s="1"/>
  <c r="Q22" i="4" s="1"/>
  <c r="O18" i="4"/>
  <c r="P18" i="4" s="1"/>
  <c r="Q18" i="4" s="1"/>
  <c r="O14" i="4"/>
  <c r="P14" i="4" s="1"/>
  <c r="Q14" i="4" s="1"/>
  <c r="O10" i="4"/>
  <c r="P10" i="4" s="1"/>
  <c r="Q10" i="4" s="1"/>
  <c r="O41" i="4"/>
  <c r="P41" i="4" s="1"/>
  <c r="Q41" i="4" s="1"/>
  <c r="O37" i="4"/>
  <c r="P37" i="4" s="1"/>
  <c r="Q37" i="4" s="1"/>
  <c r="O33" i="4"/>
  <c r="P33" i="4" s="1"/>
  <c r="Q33" i="4" s="1"/>
  <c r="O29" i="4"/>
  <c r="P29" i="4" s="1"/>
  <c r="Q29" i="4" s="1"/>
  <c r="O25" i="4"/>
  <c r="P25" i="4" s="1"/>
  <c r="Q25" i="4" s="1"/>
  <c r="O21" i="4"/>
  <c r="P21" i="4" s="1"/>
  <c r="Q21" i="4" s="1"/>
  <c r="O17" i="4"/>
  <c r="P17" i="4" s="1"/>
  <c r="Q17" i="4" s="1"/>
  <c r="O13" i="4"/>
  <c r="P13" i="4" s="1"/>
  <c r="Q13" i="4" s="1"/>
  <c r="O9" i="4"/>
  <c r="P9" i="4" s="1"/>
  <c r="Q9" i="4" s="1"/>
  <c r="O40" i="4"/>
  <c r="P40" i="4" s="1"/>
  <c r="Q40" i="4" s="1"/>
  <c r="O36" i="4"/>
  <c r="P36" i="4" s="1"/>
  <c r="Q36" i="4" s="1"/>
  <c r="O32" i="4"/>
  <c r="P32" i="4" s="1"/>
  <c r="Q32" i="4" s="1"/>
  <c r="O28" i="4"/>
  <c r="P28" i="4" s="1"/>
  <c r="Q28" i="4" s="1"/>
  <c r="O24" i="4"/>
  <c r="P24" i="4" s="1"/>
  <c r="Q24" i="4" s="1"/>
  <c r="O20" i="4"/>
  <c r="P20" i="4" s="1"/>
  <c r="Q20" i="4" s="1"/>
  <c r="O16" i="4"/>
  <c r="P16" i="4" s="1"/>
  <c r="Q16" i="4" s="1"/>
  <c r="O12" i="4"/>
  <c r="P12" i="4" s="1"/>
  <c r="Q12" i="4" s="1"/>
  <c r="O8" i="4"/>
  <c r="P8" i="4" s="1"/>
  <c r="Q8" i="4" s="1"/>
  <c r="O39" i="4"/>
  <c r="P39" i="4" s="1"/>
  <c r="Q39" i="4" s="1"/>
  <c r="O35" i="4"/>
  <c r="P35" i="4" s="1"/>
  <c r="Q35" i="4" s="1"/>
  <c r="O31" i="4"/>
  <c r="P31" i="4" s="1"/>
  <c r="Q31" i="4" s="1"/>
  <c r="O27" i="4"/>
  <c r="P27" i="4" s="1"/>
  <c r="Q27" i="4" s="1"/>
  <c r="O23" i="4"/>
  <c r="P23" i="4" s="1"/>
  <c r="Q23" i="4" s="1"/>
  <c r="O19" i="4"/>
  <c r="P19" i="4" s="1"/>
  <c r="Q19" i="4" s="1"/>
  <c r="O15" i="4"/>
  <c r="P15" i="4" s="1"/>
  <c r="Q15" i="4" s="1"/>
  <c r="O11" i="4"/>
  <c r="P11" i="4" s="1"/>
  <c r="Q11" i="4" s="1"/>
  <c r="O7" i="4"/>
  <c r="P7" i="4" s="1"/>
  <c r="Q7" i="4" s="1"/>
</calcChain>
</file>

<file path=xl/sharedStrings.xml><?xml version="1.0" encoding="utf-8"?>
<sst xmlns="http://schemas.openxmlformats.org/spreadsheetml/2006/main" count="105" uniqueCount="30">
  <si>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</si>
  <si>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</si>
  <si>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</si>
  <si>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</si>
  <si>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</si>
  <si>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</si>
  <si>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</si>
  <si>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</si>
  <si>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</si>
  <si>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</si>
  <si>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</si>
  <si>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</si>
  <si>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r>
      <rPr>
        <b/>
        <sz val="10"/>
        <rFont val="Segoe UI"/>
        <family val="2"/>
      </rPr>
      <t>(1)</t>
    </r>
    <r>
      <rPr>
        <sz val="10"/>
        <rFont val="Segoe UI"/>
        <family val="2"/>
      </rPr>
      <t xml:space="preserve"> Total dos valores recebidos nos últimos 60 meses em R$</t>
    </r>
  </si>
  <si>
    <r>
      <rPr>
        <b/>
        <sz val="10"/>
        <rFont val="Segoe UI"/>
        <family val="2"/>
      </rPr>
      <t xml:space="preserve">(2) </t>
    </r>
    <r>
      <rPr>
        <sz val="10"/>
        <rFont val="Segoe UI"/>
        <family val="2"/>
      </rPr>
      <t>Média de Gratificação dos últimos 60 meses em R$</t>
    </r>
  </si>
  <si>
    <r>
      <rPr>
        <b/>
        <sz val="10"/>
        <rFont val="Segoe UI"/>
        <family val="2"/>
      </rPr>
      <t>(3)</t>
    </r>
    <r>
      <rPr>
        <sz val="10"/>
        <rFont val="Segoe UI"/>
        <family val="2"/>
      </rPr>
      <t xml:space="preserve"> Valor do ponto no mês da aposentadoria em R$</t>
    </r>
  </si>
  <si>
    <t>Solicitando a aposentadoria em</t>
  </si>
  <si>
    <t>Valor do Ponto da GDAPA - Classe / Padrão SIII - em R$</t>
  </si>
  <si>
    <t>Simulações da quantidade de pontos de GDAPA na solicitação de Aposentadoria*</t>
  </si>
  <si>
    <t>Perda de R$ no salário bruto/mês</t>
  </si>
  <si>
    <t>Valor R$</t>
  </si>
  <si>
    <t>Optando pela nova Regra</t>
  </si>
  <si>
    <t>Média dos pontos recebidos nos últimos 60 meses</t>
  </si>
  <si>
    <t>Valor (R$) aplicado à média no ponto vigente</t>
  </si>
  <si>
    <t>Perda (R$ mês) em relação a 100 pts</t>
  </si>
  <si>
    <r>
      <rPr>
        <b/>
        <sz val="10"/>
        <rFont val="Segoe UI"/>
        <family val="2"/>
      </rPr>
      <t>(4)</t>
    </r>
    <r>
      <rPr>
        <sz val="10"/>
        <rFont val="Segoe UI"/>
        <family val="2"/>
      </rPr>
      <t xml:space="preserve"> Valor de pontos para recebimento na aposentadoria</t>
    </r>
  </si>
  <si>
    <t>Regra Lei nº 10.550/2002</t>
  </si>
  <si>
    <t>Regra Lei nº 13.371/2016</t>
  </si>
  <si>
    <t>*Considerando o recebimento de 100 pontos na Classe/Padrão SIII desde 2009</t>
  </si>
  <si>
    <t>*Quando a menor, será paga em parcela complementar.</t>
  </si>
  <si>
    <r>
      <t>Diferença da regra atual (R$) / mês</t>
    </r>
    <r>
      <rPr>
        <b/>
        <sz val="10"/>
        <rFont val="Segoe U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</si>
</sst>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sz val="10"/>
      <color theme="0"/>
      <name val="Segoe UI"/>
      <family val="2"/>
    </font>
    <font>
      <b/>
      <sz val="12"/>
      <color theme="1"/>
      <name val="Segoe UI"/>
      <family val="2"/>
    </font>
    <font>
      <b/>
      <sz val="12"/>
      <name val="Segoe UI"/>
      <family val="2"/>
    </font>
    <font>
      <b/>
      <sz val="11"/>
      <color theme="1"/>
      <name val="Segoe UI"/>
      <family val="2"/>
    </font>
    <font>
      <sz val="10"/>
      <color rgb="FFFF0000"/>
      <name val="Segoe UI"/>
      <family val="2"/>
    </font>
    <font>
      <sz val="11"/>
      <color theme="1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43" fontId="3" fillId="5" borderId="1" xfId="0" applyNumberFormat="1" applyFont="1" applyFill="1" applyBorder="1" applyAlignment="1">
      <alignment horizontal="center"/>
    </xf>
    <xf numFmtId="43" fontId="4" fillId="9" borderId="1" xfId="0" applyNumberFormat="1" applyFont="1" applyFill="1" applyBorder="1" applyAlignment="1">
      <alignment horizontal="center"/>
    </xf>
    <xf numFmtId="43" fontId="4" fillId="3" borderId="1" xfId="0" applyNumberFormat="1" applyFont="1" applyFill="1" applyBorder="1" applyAlignment="1">
      <alignment horizontal="center"/>
    </xf>
    <xf numFmtId="43" fontId="3" fillId="4" borderId="1" xfId="0" applyNumberFormat="1" applyFont="1" applyFill="1" applyBorder="1" applyAlignment="1">
      <alignment horizontal="center"/>
    </xf>
    <xf numFmtId="43" fontId="1" fillId="4" borderId="1" xfId="0" applyNumberFormat="1" applyFont="1" applyFill="1" applyBorder="1" applyAlignment="1">
      <alignment horizontal="center"/>
    </xf>
    <xf numFmtId="43" fontId="4" fillId="5" borderId="1" xfId="0" applyNumberFormat="1" applyFont="1" applyFill="1" applyBorder="1" applyAlignment="1">
      <alignment horizontal="center"/>
    </xf>
    <xf numFmtId="43" fontId="4" fillId="4" borderId="1" xfId="0" applyNumberFormat="1" applyFont="1" applyFill="1" applyBorder="1" applyAlignment="1">
      <alignment horizontal="center"/>
    </xf>
    <xf numFmtId="43" fontId="3" fillId="9" borderId="1" xfId="0" applyNumberFormat="1" applyFont="1" applyFill="1" applyBorder="1" applyAlignment="1">
      <alignment horizontal="center"/>
    </xf>
    <xf numFmtId="43" fontId="3" fillId="3" borderId="1" xfId="0" applyNumberFormat="1" applyFont="1" applyFill="1" applyBorder="1" applyAlignment="1">
      <alignment horizontal="center"/>
    </xf>
    <xf numFmtId="43" fontId="1" fillId="9" borderId="1" xfId="0" applyNumberFormat="1" applyFont="1" applyFill="1" applyBorder="1" applyAlignment="1">
      <alignment horizontal="center"/>
    </xf>
    <xf numFmtId="43" fontId="1" fillId="3" borderId="1" xfId="0" applyNumberFormat="1" applyFont="1" applyFill="1" applyBorder="1" applyAlignment="1">
      <alignment horizontal="center"/>
    </xf>
    <xf numFmtId="43" fontId="1" fillId="0" borderId="1" xfId="0" applyNumberFormat="1" applyFont="1" applyBorder="1" applyAlignment="1">
      <alignment horizontal="center" vertical="center"/>
    </xf>
    <xf numFmtId="43" fontId="2" fillId="7" borderId="1" xfId="0" applyNumberFormat="1" applyFont="1" applyFill="1" applyBorder="1" applyAlignment="1">
      <alignment horizontal="center"/>
    </xf>
    <xf numFmtId="43" fontId="1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3" xfId="0" applyFont="1" applyFill="1" applyBorder="1" applyAlignment="1">
      <alignment horizontal="center"/>
    </xf>
    <xf numFmtId="43" fontId="2" fillId="10" borderId="1" xfId="0" applyNumberFormat="1" applyFont="1" applyFill="1" applyBorder="1" applyAlignment="1">
      <alignment horizontal="center"/>
    </xf>
    <xf numFmtId="43" fontId="1" fillId="10" borderId="1" xfId="0" applyNumberFormat="1" applyFont="1" applyFill="1" applyBorder="1" applyAlignment="1">
      <alignment horizontal="center"/>
    </xf>
    <xf numFmtId="43" fontId="2" fillId="11" borderId="1" xfId="0" applyNumberFormat="1" applyFont="1" applyFill="1" applyBorder="1" applyAlignment="1">
      <alignment horizontal="center"/>
    </xf>
    <xf numFmtId="43" fontId="1" fillId="11" borderId="1" xfId="0" applyNumberFormat="1" applyFont="1" applyFill="1" applyBorder="1" applyAlignment="1">
      <alignment horizontal="center"/>
    </xf>
    <xf numFmtId="43" fontId="2" fillId="12" borderId="1" xfId="0" applyNumberFormat="1" applyFont="1" applyFill="1" applyBorder="1" applyAlignment="1">
      <alignment horizontal="center"/>
    </xf>
    <xf numFmtId="43" fontId="1" fillId="1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textRotation="90"/>
    </xf>
    <xf numFmtId="0" fontId="3" fillId="8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43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1" fillId="0" borderId="0" xfId="0" applyFont="1"/>
    <xf numFmtId="43" fontId="1" fillId="0" borderId="1" xfId="0" applyNumberFormat="1" applyFont="1" applyBorder="1"/>
    <xf numFmtId="9" fontId="1" fillId="0" borderId="1" xfId="0" applyNumberFormat="1" applyFont="1" applyBorder="1"/>
    <xf numFmtId="0" fontId="3" fillId="8" borderId="10" xfId="0" applyFont="1" applyFill="1" applyBorder="1" applyAlignment="1">
      <alignment horizontal="left" vertical="center"/>
    </xf>
    <xf numFmtId="43" fontId="1" fillId="0" borderId="10" xfId="0" applyNumberFormat="1" applyFont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43" fontId="1" fillId="0" borderId="10" xfId="0" applyNumberFormat="1" applyFont="1" applyBorder="1" applyAlignment="1">
      <alignment horizontal="center"/>
    </xf>
    <xf numFmtId="9" fontId="1" fillId="0" borderId="10" xfId="0" applyNumberFormat="1" applyFont="1" applyBorder="1"/>
    <xf numFmtId="43" fontId="1" fillId="0" borderId="10" xfId="0" applyNumberFormat="1" applyFont="1" applyBorder="1"/>
    <xf numFmtId="0" fontId="0" fillId="0" borderId="0" xfId="0" applyAlignment="1">
      <alignment wrapText="1"/>
    </xf>
    <xf numFmtId="0" fontId="3" fillId="8" borderId="5" xfId="0" applyFont="1" applyFill="1" applyBorder="1" applyAlignment="1">
      <alignment horizontal="left" vertical="center"/>
    </xf>
    <xf numFmtId="43" fontId="1" fillId="13" borderId="5" xfId="0" applyNumberFormat="1" applyFont="1" applyFill="1" applyBorder="1" applyAlignment="1">
      <alignment horizontal="center" vertical="center"/>
    </xf>
    <xf numFmtId="43" fontId="2" fillId="13" borderId="5" xfId="0" applyNumberFormat="1" applyFont="1" applyFill="1" applyBorder="1" applyAlignment="1">
      <alignment horizontal="center" vertical="center"/>
    </xf>
    <xf numFmtId="164" fontId="7" fillId="13" borderId="5" xfId="0" applyNumberFormat="1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/>
    </xf>
    <xf numFmtId="43" fontId="1" fillId="13" borderId="5" xfId="0" applyNumberFormat="1" applyFont="1" applyFill="1" applyBorder="1" applyAlignment="1">
      <alignment horizontal="center"/>
    </xf>
    <xf numFmtId="9" fontId="2" fillId="13" borderId="5" xfId="0" applyNumberFormat="1" applyFont="1" applyFill="1" applyBorder="1"/>
    <xf numFmtId="43" fontId="1" fillId="13" borderId="5" xfId="0" applyNumberFormat="1" applyFont="1" applyFill="1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43" fontId="1" fillId="0" borderId="5" xfId="0" applyNumberFormat="1" applyFont="1" applyBorder="1" applyAlignment="1">
      <alignment horizontal="center"/>
    </xf>
    <xf numFmtId="9" fontId="2" fillId="0" borderId="5" xfId="0" applyNumberFormat="1" applyFont="1" applyBorder="1"/>
    <xf numFmtId="43" fontId="1" fillId="0" borderId="5" xfId="0" applyNumberFormat="1" applyFont="1" applyBorder="1"/>
    <xf numFmtId="39" fontId="9" fillId="13" borderId="6" xfId="0" applyNumberFormat="1" applyFont="1" applyFill="1" applyBorder="1" applyAlignment="1">
      <alignment horizontal="center"/>
    </xf>
    <xf numFmtId="39" fontId="9" fillId="0" borderId="8" xfId="0" applyNumberFormat="1" applyFont="1" applyBorder="1" applyAlignment="1">
      <alignment horizontal="center"/>
    </xf>
    <xf numFmtId="39" fontId="9" fillId="0" borderId="11" xfId="0" applyNumberFormat="1" applyFont="1" applyBorder="1" applyAlignment="1">
      <alignment horizontal="center"/>
    </xf>
    <xf numFmtId="0" fontId="0" fillId="15" borderId="0" xfId="0" applyFill="1"/>
    <xf numFmtId="0" fontId="0" fillId="15" borderId="0" xfId="0" applyFill="1" applyAlignment="1">
      <alignment wrapText="1"/>
    </xf>
    <xf numFmtId="0" fontId="8" fillId="15" borderId="0" xfId="0" applyFont="1" applyFill="1" applyAlignment="1">
      <alignment horizontal="center" vertical="center" textRotation="90"/>
    </xf>
    <xf numFmtId="0" fontId="0" fillId="15" borderId="0" xfId="0" applyFill="1" applyAlignment="1">
      <alignment horizontal="left"/>
    </xf>
    <xf numFmtId="0" fontId="0" fillId="15" borderId="0" xfId="0" applyFill="1" applyAlignment="1">
      <alignment horizontal="center" vertical="center"/>
    </xf>
    <xf numFmtId="0" fontId="0" fillId="15" borderId="0" xfId="0" applyFill="1" applyAlignment="1">
      <alignment horizontal="center"/>
    </xf>
    <xf numFmtId="0" fontId="1" fillId="15" borderId="0" xfId="0" applyFont="1" applyFill="1"/>
    <xf numFmtId="0" fontId="1" fillId="15" borderId="0" xfId="0" applyFont="1" applyFill="1" applyAlignment="1">
      <alignment horizontal="center"/>
    </xf>
    <xf numFmtId="0" fontId="6" fillId="15" borderId="0" xfId="0" applyFont="1" applyFill="1" applyAlignment="1">
      <alignment horizontal="center"/>
    </xf>
    <xf numFmtId="0" fontId="0" fillId="15" borderId="0" xfId="0" applyFill="1" applyBorder="1" applyAlignment="1">
      <alignment wrapText="1"/>
    </xf>
    <xf numFmtId="0" fontId="10" fillId="15" borderId="0" xfId="0" applyFont="1" applyFill="1"/>
    <xf numFmtId="43" fontId="3" fillId="0" borderId="6" xfId="0" applyNumberFormat="1" applyFont="1" applyBorder="1"/>
    <xf numFmtId="43" fontId="3" fillId="0" borderId="8" xfId="0" applyNumberFormat="1" applyFont="1" applyBorder="1"/>
    <xf numFmtId="43" fontId="3" fillId="0" borderId="11" xfId="0" applyNumberFormat="1" applyFont="1" applyBorder="1"/>
    <xf numFmtId="43" fontId="3" fillId="13" borderId="6" xfId="0" applyNumberFormat="1" applyFont="1" applyFill="1" applyBorder="1"/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14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center"/>
    </xf>
    <xf numFmtId="0" fontId="6" fillId="15" borderId="0" xfId="0" applyFont="1" applyFill="1" applyAlignment="1">
      <alignment horizontal="center"/>
    </xf>
    <xf numFmtId="0" fontId="8" fillId="13" borderId="4" xfId="0" applyFont="1" applyFill="1" applyBorder="1" applyAlignment="1">
      <alignment horizontal="center" vertical="center" textRotation="90"/>
    </xf>
    <xf numFmtId="0" fontId="8" fillId="13" borderId="7" xfId="0" applyFont="1" applyFill="1" applyBorder="1" applyAlignment="1">
      <alignment horizontal="center" vertical="center" textRotation="90"/>
    </xf>
    <xf numFmtId="0" fontId="8" fillId="13" borderId="9" xfId="0" applyFont="1" applyFill="1" applyBorder="1" applyAlignment="1">
      <alignment horizontal="center" vertical="center" textRotation="90"/>
    </xf>
    <xf numFmtId="0" fontId="3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"/>
  <sheetViews>
    <sheetView workbookViewId="0">
      <selection activeCell="I20" sqref="I20"/>
    </sheetView>
  </sheetViews>
  <sheetFormatPr defaultRowHeight="15" x14ac:dyDescent="0.25"/>
  <cols>
    <col min="2" max="2" width="12.85546875" customWidth="1"/>
    <col min="3" max="9" width="13.140625" customWidth="1"/>
    <col min="10" max="10" width="12.42578125" customWidth="1"/>
    <col min="11" max="11" width="12.85546875" customWidth="1"/>
    <col min="12" max="12" width="13.140625" customWidth="1"/>
    <col min="13" max="13" width="13.7109375" customWidth="1"/>
  </cols>
  <sheetData>
    <row r="1" spans="2:13" ht="17.25" x14ac:dyDescent="0.3">
      <c r="B1" s="77" t="s">
        <v>16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2:13" ht="14.25" customHeight="1" x14ac:dyDescent="0.25">
      <c r="B2" s="76"/>
      <c r="C2" s="76"/>
      <c r="D2" s="76"/>
      <c r="E2" s="76"/>
      <c r="F2" s="76"/>
      <c r="G2" s="76"/>
      <c r="H2" s="76"/>
      <c r="I2" s="76"/>
      <c r="J2" s="76"/>
    </row>
    <row r="3" spans="2:13" x14ac:dyDescent="0.25">
      <c r="B3" s="15"/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8">
        <v>2017</v>
      </c>
      <c r="L3" s="18">
        <v>2018</v>
      </c>
      <c r="M3" s="18">
        <v>2019</v>
      </c>
    </row>
    <row r="4" spans="2:13" x14ac:dyDescent="0.25">
      <c r="B4" s="17" t="s">
        <v>0</v>
      </c>
      <c r="C4" s="1">
        <v>26.33</v>
      </c>
      <c r="D4" s="2">
        <v>27.52</v>
      </c>
      <c r="E4" s="3">
        <v>30.15</v>
      </c>
      <c r="F4" s="3">
        <v>30.15</v>
      </c>
      <c r="G4" s="3">
        <v>30.15</v>
      </c>
      <c r="H4" s="4">
        <v>46.75</v>
      </c>
      <c r="I4" s="13">
        <v>56.38</v>
      </c>
      <c r="J4" s="14">
        <v>56.38</v>
      </c>
      <c r="K4" s="19">
        <v>63.63</v>
      </c>
      <c r="L4" s="21">
        <v>67.849999999999994</v>
      </c>
      <c r="M4" s="23">
        <v>72.13</v>
      </c>
    </row>
    <row r="5" spans="2:13" x14ac:dyDescent="0.25">
      <c r="B5" s="17" t="s">
        <v>1</v>
      </c>
      <c r="C5" s="6">
        <v>26.33</v>
      </c>
      <c r="D5" s="2">
        <v>27.52</v>
      </c>
      <c r="E5" s="3">
        <v>30.15</v>
      </c>
      <c r="F5" s="3">
        <v>30.15</v>
      </c>
      <c r="G5" s="3">
        <v>30.15</v>
      </c>
      <c r="H5" s="7">
        <v>46.75</v>
      </c>
      <c r="I5" s="14">
        <v>56.38</v>
      </c>
      <c r="J5" s="14">
        <v>56.38</v>
      </c>
      <c r="K5" s="20">
        <v>63.63</v>
      </c>
      <c r="L5" s="22">
        <v>67.849999999999994</v>
      </c>
      <c r="M5" s="24">
        <v>72.13</v>
      </c>
    </row>
    <row r="6" spans="2:13" x14ac:dyDescent="0.25">
      <c r="B6" s="17" t="s">
        <v>2</v>
      </c>
      <c r="C6" s="6">
        <v>26.33</v>
      </c>
      <c r="D6" s="2">
        <v>27.52</v>
      </c>
      <c r="E6" s="3">
        <v>30.15</v>
      </c>
      <c r="F6" s="3">
        <v>30.15</v>
      </c>
      <c r="G6" s="3">
        <v>30.15</v>
      </c>
      <c r="H6" s="7">
        <v>46.75</v>
      </c>
      <c r="I6" s="14">
        <v>56.38</v>
      </c>
      <c r="J6" s="14">
        <v>56.38</v>
      </c>
      <c r="K6" s="20">
        <v>63.63</v>
      </c>
      <c r="L6" s="22">
        <v>67.849999999999994</v>
      </c>
      <c r="M6" s="24">
        <v>72.13</v>
      </c>
    </row>
    <row r="7" spans="2:13" x14ac:dyDescent="0.25">
      <c r="B7" s="17" t="s">
        <v>3</v>
      </c>
      <c r="C7" s="6">
        <v>26.33</v>
      </c>
      <c r="D7" s="2">
        <v>27.52</v>
      </c>
      <c r="E7" s="3">
        <v>30.15</v>
      </c>
      <c r="F7" s="3">
        <v>30.15</v>
      </c>
      <c r="G7" s="3">
        <v>30.15</v>
      </c>
      <c r="H7" s="7">
        <v>46.75</v>
      </c>
      <c r="I7" s="14">
        <v>56.38</v>
      </c>
      <c r="J7" s="14">
        <v>56.38</v>
      </c>
      <c r="K7" s="20">
        <v>63.63</v>
      </c>
      <c r="L7" s="22">
        <v>67.849999999999994</v>
      </c>
      <c r="M7" s="24">
        <v>72.13</v>
      </c>
    </row>
    <row r="8" spans="2:13" x14ac:dyDescent="0.25">
      <c r="B8" s="17" t="s">
        <v>4</v>
      </c>
      <c r="C8" s="6">
        <v>26.33</v>
      </c>
      <c r="D8" s="2">
        <v>27.52</v>
      </c>
      <c r="E8" s="3">
        <v>30.15</v>
      </c>
      <c r="F8" s="3">
        <v>30.15</v>
      </c>
      <c r="G8" s="3">
        <v>30.15</v>
      </c>
      <c r="H8" s="7">
        <v>46.75</v>
      </c>
      <c r="I8" s="14">
        <v>56.38</v>
      </c>
      <c r="J8" s="14">
        <v>56.38</v>
      </c>
      <c r="K8" s="20">
        <v>63.63</v>
      </c>
      <c r="L8" s="22">
        <v>67.849999999999994</v>
      </c>
      <c r="M8" s="24">
        <v>72.13</v>
      </c>
    </row>
    <row r="9" spans="2:13" x14ac:dyDescent="0.25">
      <c r="B9" s="17" t="s">
        <v>5</v>
      </c>
      <c r="C9" s="6">
        <v>26.33</v>
      </c>
      <c r="D9" s="2">
        <v>27.52</v>
      </c>
      <c r="E9" s="3">
        <v>30.15</v>
      </c>
      <c r="F9" s="3">
        <v>30.15</v>
      </c>
      <c r="G9" s="3">
        <v>30.15</v>
      </c>
      <c r="H9" s="7">
        <v>46.75</v>
      </c>
      <c r="I9" s="14">
        <v>56.38</v>
      </c>
      <c r="J9" s="14">
        <v>56.38</v>
      </c>
      <c r="K9" s="20">
        <v>63.63</v>
      </c>
      <c r="L9" s="22">
        <v>67.849999999999994</v>
      </c>
      <c r="M9" s="24">
        <v>72.13</v>
      </c>
    </row>
    <row r="10" spans="2:13" x14ac:dyDescent="0.25">
      <c r="B10" s="17" t="s">
        <v>6</v>
      </c>
      <c r="C10" s="8">
        <v>27.52</v>
      </c>
      <c r="D10" s="9">
        <v>30.15</v>
      </c>
      <c r="E10" s="3">
        <v>30.15</v>
      </c>
      <c r="F10" s="3">
        <v>30.15</v>
      </c>
      <c r="G10" s="3">
        <v>30.15</v>
      </c>
      <c r="H10" s="7">
        <v>46.75</v>
      </c>
      <c r="I10" s="14">
        <v>56.38</v>
      </c>
      <c r="J10" s="14">
        <v>56.38</v>
      </c>
      <c r="K10" s="20">
        <v>63.63</v>
      </c>
      <c r="L10" s="22">
        <v>67.849999999999994</v>
      </c>
      <c r="M10" s="24">
        <v>72.13</v>
      </c>
    </row>
    <row r="11" spans="2:13" x14ac:dyDescent="0.25">
      <c r="B11" s="17" t="s">
        <v>7</v>
      </c>
      <c r="C11" s="10">
        <v>27.52</v>
      </c>
      <c r="D11" s="11">
        <v>30.15</v>
      </c>
      <c r="E11" s="11">
        <v>30.15</v>
      </c>
      <c r="F11" s="11">
        <v>30.15</v>
      </c>
      <c r="G11" s="11">
        <v>30.15</v>
      </c>
      <c r="H11" s="5">
        <v>46.75</v>
      </c>
      <c r="I11" s="14">
        <v>56.38</v>
      </c>
      <c r="J11" s="14">
        <v>56.38</v>
      </c>
      <c r="K11" s="20">
        <v>63.63</v>
      </c>
      <c r="L11" s="22">
        <v>67.849999999999994</v>
      </c>
      <c r="M11" s="24">
        <v>72.13</v>
      </c>
    </row>
    <row r="12" spans="2:13" x14ac:dyDescent="0.25">
      <c r="B12" s="17" t="s">
        <v>8</v>
      </c>
      <c r="C12" s="10">
        <v>27.52</v>
      </c>
      <c r="D12" s="11">
        <v>30.15</v>
      </c>
      <c r="E12" s="11">
        <v>30.15</v>
      </c>
      <c r="F12" s="11">
        <v>30.15</v>
      </c>
      <c r="G12" s="11">
        <v>30.15</v>
      </c>
      <c r="H12" s="5">
        <v>46.75</v>
      </c>
      <c r="I12" s="14">
        <v>56.38</v>
      </c>
      <c r="J12" s="14">
        <v>56.38</v>
      </c>
      <c r="K12" s="20">
        <v>63.63</v>
      </c>
      <c r="L12" s="22">
        <v>67.849999999999994</v>
      </c>
      <c r="M12" s="24">
        <v>72.13</v>
      </c>
    </row>
    <row r="13" spans="2:13" x14ac:dyDescent="0.25">
      <c r="B13" s="17" t="s">
        <v>9</v>
      </c>
      <c r="C13" s="10">
        <v>27.52</v>
      </c>
      <c r="D13" s="11">
        <v>30.15</v>
      </c>
      <c r="E13" s="11">
        <v>30.15</v>
      </c>
      <c r="F13" s="11">
        <v>30.15</v>
      </c>
      <c r="G13" s="11">
        <v>30.15</v>
      </c>
      <c r="H13" s="5">
        <v>46.75</v>
      </c>
      <c r="I13" s="14">
        <v>56.38</v>
      </c>
      <c r="J13" s="14">
        <v>56.38</v>
      </c>
      <c r="K13" s="20">
        <v>63.63</v>
      </c>
      <c r="L13" s="22">
        <v>67.849999999999994</v>
      </c>
      <c r="M13" s="24">
        <v>72.13</v>
      </c>
    </row>
    <row r="14" spans="2:13" x14ac:dyDescent="0.25">
      <c r="B14" s="17" t="s">
        <v>10</v>
      </c>
      <c r="C14" s="10">
        <v>27.52</v>
      </c>
      <c r="D14" s="11">
        <v>30.15</v>
      </c>
      <c r="E14" s="11">
        <v>30.15</v>
      </c>
      <c r="F14" s="11">
        <v>30.15</v>
      </c>
      <c r="G14" s="11">
        <v>30.15</v>
      </c>
      <c r="H14" s="5">
        <v>46.75</v>
      </c>
      <c r="I14" s="14">
        <v>56.38</v>
      </c>
      <c r="J14" s="14">
        <v>56.38</v>
      </c>
      <c r="K14" s="20">
        <v>63.63</v>
      </c>
      <c r="L14" s="22">
        <v>67.849999999999994</v>
      </c>
      <c r="M14" s="24">
        <v>72.13</v>
      </c>
    </row>
    <row r="15" spans="2:13" x14ac:dyDescent="0.25">
      <c r="B15" s="17" t="s">
        <v>11</v>
      </c>
      <c r="C15" s="10">
        <v>27.52</v>
      </c>
      <c r="D15" s="11">
        <v>30.15</v>
      </c>
      <c r="E15" s="11">
        <v>30.15</v>
      </c>
      <c r="F15" s="11">
        <v>30.15</v>
      </c>
      <c r="G15" s="11">
        <v>30.15</v>
      </c>
      <c r="H15" s="5">
        <v>46.75</v>
      </c>
      <c r="I15" s="14">
        <v>56.38</v>
      </c>
      <c r="J15" s="14">
        <v>56.38</v>
      </c>
      <c r="K15" s="20">
        <v>63.63</v>
      </c>
      <c r="L15" s="22">
        <v>67.849999999999994</v>
      </c>
      <c r="M15" s="24">
        <v>72.13</v>
      </c>
    </row>
  </sheetData>
  <mergeCells count="2">
    <mergeCell ref="B2:J2"/>
    <mergeCell ref="B1:M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B2" sqref="B2:H2"/>
    </sheetView>
  </sheetViews>
  <sheetFormatPr defaultRowHeight="15" x14ac:dyDescent="0.25"/>
  <cols>
    <col min="1" max="1" width="8.140625" customWidth="1"/>
    <col min="2" max="2" width="9.140625" style="26"/>
    <col min="3" max="3" width="11.5703125" style="28" customWidth="1"/>
    <col min="4" max="5" width="16" customWidth="1"/>
    <col min="6" max="6" width="15.5703125" style="31" customWidth="1"/>
    <col min="7" max="7" width="17.28515625" style="25" customWidth="1"/>
    <col min="8" max="8" width="13.28515625" style="33" customWidth="1"/>
    <col min="9" max="9" width="7.42578125" customWidth="1"/>
    <col min="11" max="11" width="10.5703125" customWidth="1"/>
    <col min="12" max="12" width="15" style="25" customWidth="1"/>
    <col min="13" max="13" width="14.7109375" style="25" customWidth="1"/>
    <col min="14" max="14" width="12.5703125" customWidth="1"/>
    <col min="15" max="15" width="13.42578125" customWidth="1"/>
    <col min="16" max="16" width="14.42578125" customWidth="1"/>
    <col min="17" max="17" width="13.140625" customWidth="1"/>
  </cols>
  <sheetData>
    <row r="1" spans="1:18" ht="17.25" x14ac:dyDescent="0.3">
      <c r="A1" s="61"/>
      <c r="B1" s="80" t="s">
        <v>17</v>
      </c>
      <c r="C1" s="80"/>
      <c r="D1" s="80"/>
      <c r="E1" s="80"/>
      <c r="F1" s="80"/>
      <c r="G1" s="80"/>
      <c r="H1" s="80"/>
      <c r="I1" s="61"/>
      <c r="J1" s="80" t="s">
        <v>17</v>
      </c>
      <c r="K1" s="80"/>
      <c r="L1" s="80"/>
      <c r="M1" s="80"/>
      <c r="N1" s="80"/>
      <c r="O1" s="80"/>
      <c r="P1" s="80"/>
      <c r="Q1" s="80"/>
      <c r="R1" s="61"/>
    </row>
    <row r="2" spans="1:18" ht="17.25" customHeight="1" x14ac:dyDescent="0.25">
      <c r="A2" s="61"/>
      <c r="B2" s="79" t="s">
        <v>27</v>
      </c>
      <c r="C2" s="79"/>
      <c r="D2" s="79"/>
      <c r="E2" s="79"/>
      <c r="F2" s="79"/>
      <c r="G2" s="79"/>
      <c r="H2" s="79"/>
      <c r="I2" s="61"/>
      <c r="J2" s="79" t="s">
        <v>27</v>
      </c>
      <c r="K2" s="79"/>
      <c r="L2" s="79"/>
      <c r="M2" s="79"/>
      <c r="N2" s="79"/>
      <c r="O2" s="79"/>
      <c r="P2" s="79"/>
      <c r="Q2" s="79"/>
      <c r="R2" s="61"/>
    </row>
    <row r="3" spans="1:18" ht="9" customHeight="1" x14ac:dyDescent="0.3">
      <c r="A3" s="61"/>
      <c r="B3" s="63"/>
      <c r="C3" s="68"/>
      <c r="D3" s="68"/>
      <c r="E3" s="68"/>
      <c r="F3" s="68"/>
      <c r="G3" s="68"/>
      <c r="H3" s="67"/>
      <c r="I3" s="61"/>
      <c r="J3" s="69"/>
      <c r="K3" s="69"/>
      <c r="L3" s="69"/>
      <c r="M3" s="69"/>
      <c r="N3" s="69"/>
      <c r="O3" s="69"/>
      <c r="P3" s="69"/>
      <c r="Q3" s="69"/>
      <c r="R3" s="61"/>
    </row>
    <row r="4" spans="1:18" ht="17.25" customHeight="1" thickBot="1" x14ac:dyDescent="0.3">
      <c r="A4" s="61"/>
      <c r="B4" s="78" t="s">
        <v>25</v>
      </c>
      <c r="C4" s="78"/>
      <c r="D4" s="78"/>
      <c r="E4" s="78"/>
      <c r="F4" s="78"/>
      <c r="G4" s="78"/>
      <c r="H4" s="78"/>
      <c r="I4" s="61"/>
      <c r="J4" s="78" t="s">
        <v>26</v>
      </c>
      <c r="K4" s="78"/>
      <c r="L4" s="78"/>
      <c r="M4" s="78"/>
      <c r="N4" s="78"/>
      <c r="O4" s="78"/>
      <c r="P4" s="78"/>
      <c r="Q4" s="78"/>
      <c r="R4" s="61"/>
    </row>
    <row r="5" spans="1:18" s="43" customFormat="1" ht="54.75" customHeight="1" thickBot="1" x14ac:dyDescent="0.3">
      <c r="A5" s="62"/>
      <c r="B5" s="84" t="s">
        <v>15</v>
      </c>
      <c r="C5" s="85"/>
      <c r="D5" s="52" t="s">
        <v>12</v>
      </c>
      <c r="E5" s="52" t="s">
        <v>13</v>
      </c>
      <c r="F5" s="52" t="s">
        <v>14</v>
      </c>
      <c r="G5" s="52" t="s">
        <v>24</v>
      </c>
      <c r="H5" s="53" t="s">
        <v>18</v>
      </c>
      <c r="I5" s="70"/>
      <c r="J5" s="84" t="s">
        <v>15</v>
      </c>
      <c r="K5" s="85"/>
      <c r="L5" s="52" t="s">
        <v>21</v>
      </c>
      <c r="M5" s="52" t="s">
        <v>22</v>
      </c>
      <c r="N5" s="52" t="s">
        <v>20</v>
      </c>
      <c r="O5" s="52" t="s">
        <v>19</v>
      </c>
      <c r="P5" s="52" t="s">
        <v>23</v>
      </c>
      <c r="Q5" s="53" t="s">
        <v>29</v>
      </c>
      <c r="R5" s="62"/>
    </row>
    <row r="6" spans="1:18" ht="17.25" x14ac:dyDescent="0.25">
      <c r="A6" s="61"/>
      <c r="B6" s="81">
        <v>2017</v>
      </c>
      <c r="C6" s="44" t="s">
        <v>0</v>
      </c>
      <c r="D6" s="45">
        <f>(SUM('Valor do Ponto'!F4:J15)*100)</f>
        <v>263772.00000000029</v>
      </c>
      <c r="E6" s="45">
        <f t="shared" ref="E6:E41" si="0">D6/60</f>
        <v>4396.2000000000053</v>
      </c>
      <c r="F6" s="46">
        <f>'Valor do Ponto'!K4</f>
        <v>63.63</v>
      </c>
      <c r="G6" s="47">
        <f t="shared" ref="G6:G41" si="1">E6/F6</f>
        <v>69.090051862329176</v>
      </c>
      <c r="H6" s="58">
        <f t="shared" ref="H6:H41" si="2">(F6*100)-(G6*F6)</f>
        <v>1966.7999999999947</v>
      </c>
      <c r="I6" s="61"/>
      <c r="J6" s="81">
        <v>2017</v>
      </c>
      <c r="K6" s="44" t="s">
        <v>0</v>
      </c>
      <c r="L6" s="54">
        <v>100</v>
      </c>
      <c r="M6" s="55">
        <f>L6*F6</f>
        <v>6363</v>
      </c>
      <c r="N6" s="56">
        <v>0.67</v>
      </c>
      <c r="O6" s="57">
        <f>N6*M6</f>
        <v>4263.21</v>
      </c>
      <c r="P6" s="57">
        <f>M6-O6</f>
        <v>2099.79</v>
      </c>
      <c r="Q6" s="72">
        <f>H6-P6</f>
        <v>-132.99000000000524</v>
      </c>
      <c r="R6" s="61"/>
    </row>
    <row r="7" spans="1:18" ht="17.25" x14ac:dyDescent="0.25">
      <c r="A7" s="61"/>
      <c r="B7" s="82"/>
      <c r="C7" s="27" t="s">
        <v>1</v>
      </c>
      <c r="D7" s="12">
        <f>(SUM('Valor do Ponto'!G4:J15,'Valor do Ponto'!K4,'Valor do Ponto'!F5:F15)*100)</f>
        <v>267120.00000000029</v>
      </c>
      <c r="E7" s="12">
        <f t="shared" si="0"/>
        <v>4452.0000000000045</v>
      </c>
      <c r="F7" s="12">
        <f>'Valor do Ponto'!K5</f>
        <v>63.63</v>
      </c>
      <c r="G7" s="32">
        <f t="shared" si="1"/>
        <v>69.966996699670034</v>
      </c>
      <c r="H7" s="59">
        <f t="shared" si="2"/>
        <v>1910.9999999999955</v>
      </c>
      <c r="I7" s="61"/>
      <c r="J7" s="82"/>
      <c r="K7" s="27" t="s">
        <v>1</v>
      </c>
      <c r="L7" s="29">
        <v>100</v>
      </c>
      <c r="M7" s="30">
        <f t="shared" ref="M7:M41" si="3">L7*F7</f>
        <v>6363</v>
      </c>
      <c r="N7" s="35">
        <v>0.67</v>
      </c>
      <c r="O7" s="34">
        <f t="shared" ref="O7:O41" si="4">N7*M7</f>
        <v>4263.21</v>
      </c>
      <c r="P7" s="34">
        <f t="shared" ref="P7:P41" si="5">M7-O7</f>
        <v>2099.79</v>
      </c>
      <c r="Q7" s="73">
        <f t="shared" ref="Q7:Q41" si="6">H7-P7</f>
        <v>-188.79000000000451</v>
      </c>
      <c r="R7" s="61"/>
    </row>
    <row r="8" spans="1:18" ht="17.25" x14ac:dyDescent="0.25">
      <c r="A8" s="61"/>
      <c r="B8" s="82"/>
      <c r="C8" s="27" t="s">
        <v>2</v>
      </c>
      <c r="D8" s="12">
        <f>(SUM('Valor do Ponto'!K4:K5,'Valor do Ponto'!G4:J15,'Valor do Ponto'!F6:F15)*100)</f>
        <v>270468.00000000029</v>
      </c>
      <c r="E8" s="12">
        <f t="shared" si="0"/>
        <v>4507.8000000000047</v>
      </c>
      <c r="F8" s="12">
        <f>'Valor do Ponto'!K6</f>
        <v>63.63</v>
      </c>
      <c r="G8" s="32">
        <f t="shared" si="1"/>
        <v>70.84394153701092</v>
      </c>
      <c r="H8" s="59">
        <f t="shared" si="2"/>
        <v>1855.1999999999953</v>
      </c>
      <c r="I8" s="61"/>
      <c r="J8" s="82"/>
      <c r="K8" s="27" t="s">
        <v>2</v>
      </c>
      <c r="L8" s="29">
        <v>100</v>
      </c>
      <c r="M8" s="30">
        <f t="shared" si="3"/>
        <v>6363</v>
      </c>
      <c r="N8" s="35">
        <v>0.67</v>
      </c>
      <c r="O8" s="34">
        <f t="shared" si="4"/>
        <v>4263.21</v>
      </c>
      <c r="P8" s="34">
        <f t="shared" si="5"/>
        <v>2099.79</v>
      </c>
      <c r="Q8" s="73">
        <f t="shared" si="6"/>
        <v>-244.59000000000469</v>
      </c>
      <c r="R8" s="61"/>
    </row>
    <row r="9" spans="1:18" ht="17.25" x14ac:dyDescent="0.25">
      <c r="A9" s="61"/>
      <c r="B9" s="82"/>
      <c r="C9" s="27" t="s">
        <v>3</v>
      </c>
      <c r="D9" s="12">
        <f>(SUM('Valor do Ponto'!K4:K6,'Valor do Ponto'!G4:J15,'Valor do Ponto'!F7:F15)*100)</f>
        <v>273816.00000000029</v>
      </c>
      <c r="E9" s="12">
        <f t="shared" si="0"/>
        <v>4563.6000000000049</v>
      </c>
      <c r="F9" s="12">
        <f>'Valor do Ponto'!K7</f>
        <v>63.63</v>
      </c>
      <c r="G9" s="32">
        <f t="shared" si="1"/>
        <v>71.720886374351792</v>
      </c>
      <c r="H9" s="59">
        <f t="shared" si="2"/>
        <v>1799.3999999999951</v>
      </c>
      <c r="I9" s="61"/>
      <c r="J9" s="82"/>
      <c r="K9" s="27" t="s">
        <v>3</v>
      </c>
      <c r="L9" s="29">
        <v>100</v>
      </c>
      <c r="M9" s="30">
        <f t="shared" si="3"/>
        <v>6363</v>
      </c>
      <c r="N9" s="35">
        <v>0.67</v>
      </c>
      <c r="O9" s="34">
        <f t="shared" si="4"/>
        <v>4263.21</v>
      </c>
      <c r="P9" s="34">
        <f t="shared" si="5"/>
        <v>2099.79</v>
      </c>
      <c r="Q9" s="73">
        <f t="shared" si="6"/>
        <v>-300.39000000000487</v>
      </c>
      <c r="R9" s="61"/>
    </row>
    <row r="10" spans="1:18" ht="17.25" x14ac:dyDescent="0.25">
      <c r="A10" s="61"/>
      <c r="B10" s="82"/>
      <c r="C10" s="27" t="s">
        <v>4</v>
      </c>
      <c r="D10" s="12">
        <f>(SUM('Valor do Ponto'!K4:K7,'Valor do Ponto'!G4:J15,'Valor do Ponto'!F8:F15)*100)</f>
        <v>277164.00000000029</v>
      </c>
      <c r="E10" s="12">
        <f t="shared" si="0"/>
        <v>4619.4000000000051</v>
      </c>
      <c r="F10" s="12">
        <f>'Valor do Ponto'!K8</f>
        <v>63.63</v>
      </c>
      <c r="G10" s="32">
        <f t="shared" si="1"/>
        <v>72.597831211692679</v>
      </c>
      <c r="H10" s="59">
        <f t="shared" si="2"/>
        <v>1743.5999999999949</v>
      </c>
      <c r="I10" s="61"/>
      <c r="J10" s="82"/>
      <c r="K10" s="27" t="s">
        <v>4</v>
      </c>
      <c r="L10" s="29">
        <v>100</v>
      </c>
      <c r="M10" s="30">
        <f t="shared" si="3"/>
        <v>6363</v>
      </c>
      <c r="N10" s="35">
        <v>0.67</v>
      </c>
      <c r="O10" s="34">
        <f t="shared" si="4"/>
        <v>4263.21</v>
      </c>
      <c r="P10" s="34">
        <f t="shared" si="5"/>
        <v>2099.79</v>
      </c>
      <c r="Q10" s="73">
        <f t="shared" si="6"/>
        <v>-356.19000000000506</v>
      </c>
      <c r="R10" s="61"/>
    </row>
    <row r="11" spans="1:18" ht="17.25" x14ac:dyDescent="0.25">
      <c r="A11" s="61"/>
      <c r="B11" s="82"/>
      <c r="C11" s="27" t="s">
        <v>5</v>
      </c>
      <c r="D11" s="12">
        <f>(SUM('Valor do Ponto'!K4:K8,'Valor do Ponto'!G4:J15,'Valor do Ponto'!F9:F15)*100)</f>
        <v>280512.00000000029</v>
      </c>
      <c r="E11" s="12">
        <f t="shared" si="0"/>
        <v>4675.2000000000053</v>
      </c>
      <c r="F11" s="12">
        <f>'Valor do Ponto'!K9</f>
        <v>63.63</v>
      </c>
      <c r="G11" s="32">
        <f t="shared" si="1"/>
        <v>73.474776049033551</v>
      </c>
      <c r="H11" s="59">
        <f t="shared" si="2"/>
        <v>1687.7999999999947</v>
      </c>
      <c r="I11" s="61"/>
      <c r="J11" s="82"/>
      <c r="K11" s="27" t="s">
        <v>5</v>
      </c>
      <c r="L11" s="29">
        <v>100</v>
      </c>
      <c r="M11" s="30">
        <f t="shared" si="3"/>
        <v>6363</v>
      </c>
      <c r="N11" s="35">
        <v>0.67</v>
      </c>
      <c r="O11" s="34">
        <f t="shared" si="4"/>
        <v>4263.21</v>
      </c>
      <c r="P11" s="34">
        <f t="shared" si="5"/>
        <v>2099.79</v>
      </c>
      <c r="Q11" s="73">
        <f t="shared" si="6"/>
        <v>-411.99000000000524</v>
      </c>
      <c r="R11" s="61"/>
    </row>
    <row r="12" spans="1:18" ht="17.25" x14ac:dyDescent="0.25">
      <c r="A12" s="61"/>
      <c r="B12" s="82"/>
      <c r="C12" s="27" t="s">
        <v>6</v>
      </c>
      <c r="D12" s="12">
        <f>(SUM('Valor do Ponto'!K4:K9,'Valor do Ponto'!G4:J15,'Valor do Ponto'!F10:F15)*100)</f>
        <v>283860.00000000029</v>
      </c>
      <c r="E12" s="12">
        <f t="shared" si="0"/>
        <v>4731.0000000000045</v>
      </c>
      <c r="F12" s="12">
        <f>'Valor do Ponto'!K10</f>
        <v>63.63</v>
      </c>
      <c r="G12" s="32">
        <f t="shared" si="1"/>
        <v>74.351720886374423</v>
      </c>
      <c r="H12" s="59">
        <f t="shared" si="2"/>
        <v>1631.9999999999955</v>
      </c>
      <c r="I12" s="61"/>
      <c r="J12" s="82"/>
      <c r="K12" s="27" t="s">
        <v>6</v>
      </c>
      <c r="L12" s="29">
        <v>100</v>
      </c>
      <c r="M12" s="30">
        <f t="shared" si="3"/>
        <v>6363</v>
      </c>
      <c r="N12" s="35">
        <v>0.67</v>
      </c>
      <c r="O12" s="34">
        <f t="shared" si="4"/>
        <v>4263.21</v>
      </c>
      <c r="P12" s="34">
        <f t="shared" si="5"/>
        <v>2099.79</v>
      </c>
      <c r="Q12" s="73">
        <f t="shared" si="6"/>
        <v>-467.79000000000451</v>
      </c>
      <c r="R12" s="61"/>
    </row>
    <row r="13" spans="1:18" ht="17.25" x14ac:dyDescent="0.25">
      <c r="A13" s="61"/>
      <c r="B13" s="82"/>
      <c r="C13" s="27" t="s">
        <v>7</v>
      </c>
      <c r="D13" s="12">
        <f>(SUM('Valor do Ponto'!K4:K10,'Valor do Ponto'!G4:J15,'Valor do Ponto'!F11:F15)*100)</f>
        <v>287208.00000000029</v>
      </c>
      <c r="E13" s="12">
        <f t="shared" si="0"/>
        <v>4786.8000000000047</v>
      </c>
      <c r="F13" s="12">
        <f>'Valor do Ponto'!K11</f>
        <v>63.63</v>
      </c>
      <c r="G13" s="32">
        <f t="shared" si="1"/>
        <v>75.228665723715295</v>
      </c>
      <c r="H13" s="59">
        <f t="shared" si="2"/>
        <v>1576.1999999999953</v>
      </c>
      <c r="I13" s="61"/>
      <c r="J13" s="82"/>
      <c r="K13" s="27" t="s">
        <v>7</v>
      </c>
      <c r="L13" s="29">
        <v>100</v>
      </c>
      <c r="M13" s="30">
        <f t="shared" si="3"/>
        <v>6363</v>
      </c>
      <c r="N13" s="35">
        <v>0.67</v>
      </c>
      <c r="O13" s="34">
        <f t="shared" si="4"/>
        <v>4263.21</v>
      </c>
      <c r="P13" s="34">
        <f t="shared" si="5"/>
        <v>2099.79</v>
      </c>
      <c r="Q13" s="73">
        <f t="shared" si="6"/>
        <v>-523.59000000000469</v>
      </c>
      <c r="R13" s="61"/>
    </row>
    <row r="14" spans="1:18" ht="17.25" x14ac:dyDescent="0.25">
      <c r="A14" s="61"/>
      <c r="B14" s="82"/>
      <c r="C14" s="27" t="s">
        <v>8</v>
      </c>
      <c r="D14" s="12">
        <f>(SUM('Valor do Ponto'!K4:K11,'Valor do Ponto'!G4:J15,'Valor do Ponto'!F12:F15)*100)</f>
        <v>290556.00000000029</v>
      </c>
      <c r="E14" s="12">
        <f t="shared" si="0"/>
        <v>4842.6000000000049</v>
      </c>
      <c r="F14" s="12">
        <f>'Valor do Ponto'!K12</f>
        <v>63.63</v>
      </c>
      <c r="G14" s="32">
        <f t="shared" si="1"/>
        <v>76.105610561056181</v>
      </c>
      <c r="H14" s="59">
        <f t="shared" si="2"/>
        <v>1520.3999999999951</v>
      </c>
      <c r="I14" s="61"/>
      <c r="J14" s="82"/>
      <c r="K14" s="27" t="s">
        <v>8</v>
      </c>
      <c r="L14" s="29">
        <v>100</v>
      </c>
      <c r="M14" s="30">
        <f t="shared" si="3"/>
        <v>6363</v>
      </c>
      <c r="N14" s="35">
        <v>0.67</v>
      </c>
      <c r="O14" s="34">
        <f t="shared" si="4"/>
        <v>4263.21</v>
      </c>
      <c r="P14" s="34">
        <f t="shared" si="5"/>
        <v>2099.79</v>
      </c>
      <c r="Q14" s="73">
        <f t="shared" si="6"/>
        <v>-579.39000000000487</v>
      </c>
      <c r="R14" s="61"/>
    </row>
    <row r="15" spans="1:18" ht="17.25" x14ac:dyDescent="0.25">
      <c r="A15" s="61"/>
      <c r="B15" s="82"/>
      <c r="C15" s="27" t="s">
        <v>9</v>
      </c>
      <c r="D15" s="12">
        <f>(SUM('Valor do Ponto'!K4:K12,'Valor do Ponto'!G4:J15,'Valor do Ponto'!F13:F15)*100)</f>
        <v>293904.00000000029</v>
      </c>
      <c r="E15" s="12">
        <f t="shared" si="0"/>
        <v>4898.4000000000051</v>
      </c>
      <c r="F15" s="12">
        <f>'Valor do Ponto'!K13</f>
        <v>63.63</v>
      </c>
      <c r="G15" s="32">
        <f t="shared" si="1"/>
        <v>76.982555398397054</v>
      </c>
      <c r="H15" s="59">
        <f t="shared" si="2"/>
        <v>1464.5999999999949</v>
      </c>
      <c r="I15" s="61"/>
      <c r="J15" s="82"/>
      <c r="K15" s="27" t="s">
        <v>9</v>
      </c>
      <c r="L15" s="29">
        <v>100</v>
      </c>
      <c r="M15" s="30">
        <f t="shared" si="3"/>
        <v>6363</v>
      </c>
      <c r="N15" s="35">
        <v>0.67</v>
      </c>
      <c r="O15" s="34">
        <f t="shared" si="4"/>
        <v>4263.21</v>
      </c>
      <c r="P15" s="34">
        <f t="shared" si="5"/>
        <v>2099.79</v>
      </c>
      <c r="Q15" s="73">
        <f t="shared" si="6"/>
        <v>-635.19000000000506</v>
      </c>
      <c r="R15" s="61"/>
    </row>
    <row r="16" spans="1:18" ht="17.25" x14ac:dyDescent="0.25">
      <c r="A16" s="61"/>
      <c r="B16" s="82"/>
      <c r="C16" s="27" t="s">
        <v>10</v>
      </c>
      <c r="D16" s="12">
        <f>(SUM('Valor do Ponto'!K4:K13,'Valor do Ponto'!G4:J15,'Valor do Ponto'!F14:F15)*100)</f>
        <v>297252.00000000029</v>
      </c>
      <c r="E16" s="12">
        <f t="shared" si="0"/>
        <v>4954.2000000000053</v>
      </c>
      <c r="F16" s="12">
        <f>'Valor do Ponto'!K14</f>
        <v>63.63</v>
      </c>
      <c r="G16" s="32">
        <f t="shared" si="1"/>
        <v>77.85950023573794</v>
      </c>
      <c r="H16" s="59">
        <f t="shared" si="2"/>
        <v>1408.7999999999947</v>
      </c>
      <c r="I16" s="61"/>
      <c r="J16" s="82"/>
      <c r="K16" s="27" t="s">
        <v>10</v>
      </c>
      <c r="L16" s="29">
        <v>100</v>
      </c>
      <c r="M16" s="30">
        <f t="shared" si="3"/>
        <v>6363</v>
      </c>
      <c r="N16" s="35">
        <v>0.67</v>
      </c>
      <c r="O16" s="34">
        <f t="shared" si="4"/>
        <v>4263.21</v>
      </c>
      <c r="P16" s="34">
        <f t="shared" si="5"/>
        <v>2099.79</v>
      </c>
      <c r="Q16" s="73">
        <f t="shared" si="6"/>
        <v>-690.99000000000524</v>
      </c>
      <c r="R16" s="61"/>
    </row>
    <row r="17" spans="1:18" ht="18" thickBot="1" x14ac:dyDescent="0.3">
      <c r="A17" s="61"/>
      <c r="B17" s="83"/>
      <c r="C17" s="36" t="s">
        <v>11</v>
      </c>
      <c r="D17" s="37">
        <f>(SUM('Valor do Ponto'!K4:K14,'Valor do Ponto'!G4:J15,'Valor do Ponto'!F15)*100)</f>
        <v>300600.00000000029</v>
      </c>
      <c r="E17" s="37">
        <f t="shared" si="0"/>
        <v>5010.0000000000045</v>
      </c>
      <c r="F17" s="37">
        <f>'Valor do Ponto'!K15</f>
        <v>63.63</v>
      </c>
      <c r="G17" s="38">
        <f t="shared" si="1"/>
        <v>78.736445073078798</v>
      </c>
      <c r="H17" s="60">
        <f t="shared" si="2"/>
        <v>1352.9999999999955</v>
      </c>
      <c r="I17" s="61"/>
      <c r="J17" s="83"/>
      <c r="K17" s="36" t="s">
        <v>11</v>
      </c>
      <c r="L17" s="39">
        <v>100</v>
      </c>
      <c r="M17" s="40">
        <f t="shared" si="3"/>
        <v>6363</v>
      </c>
      <c r="N17" s="41">
        <v>0.67</v>
      </c>
      <c r="O17" s="42">
        <f t="shared" si="4"/>
        <v>4263.21</v>
      </c>
      <c r="P17" s="42">
        <f t="shared" si="5"/>
        <v>2099.79</v>
      </c>
      <c r="Q17" s="74">
        <f t="shared" si="6"/>
        <v>-746.79000000000451</v>
      </c>
      <c r="R17" s="61"/>
    </row>
    <row r="18" spans="1:18" ht="17.25" x14ac:dyDescent="0.25">
      <c r="A18" s="61"/>
      <c r="B18" s="81">
        <v>2018</v>
      </c>
      <c r="C18" s="44" t="s">
        <v>0</v>
      </c>
      <c r="D18" s="45">
        <f>(SUM('Valor do Ponto'!G4:K15)*100)</f>
        <v>303948.00000000035</v>
      </c>
      <c r="E18" s="45">
        <f t="shared" si="0"/>
        <v>5065.8000000000056</v>
      </c>
      <c r="F18" s="46">
        <f>'Valor do Ponto'!L4</f>
        <v>67.849999999999994</v>
      </c>
      <c r="G18" s="47">
        <f t="shared" si="1"/>
        <v>74.661753868828384</v>
      </c>
      <c r="H18" s="58">
        <f t="shared" si="2"/>
        <v>1719.1999999999935</v>
      </c>
      <c r="I18" s="61"/>
      <c r="J18" s="81">
        <v>2018</v>
      </c>
      <c r="K18" s="44" t="s">
        <v>0</v>
      </c>
      <c r="L18" s="48">
        <v>100</v>
      </c>
      <c r="M18" s="49">
        <f t="shared" si="3"/>
        <v>6784.9999999999991</v>
      </c>
      <c r="N18" s="50">
        <v>0.84</v>
      </c>
      <c r="O18" s="51">
        <f t="shared" si="4"/>
        <v>5699.3999999999987</v>
      </c>
      <c r="P18" s="51">
        <f t="shared" si="5"/>
        <v>1085.6000000000004</v>
      </c>
      <c r="Q18" s="75">
        <f t="shared" si="6"/>
        <v>633.59999999999309</v>
      </c>
      <c r="R18" s="61"/>
    </row>
    <row r="19" spans="1:18" ht="17.25" x14ac:dyDescent="0.25">
      <c r="A19" s="61"/>
      <c r="B19" s="82"/>
      <c r="C19" s="27" t="s">
        <v>1</v>
      </c>
      <c r="D19" s="12">
        <f>(SUM('Valor do Ponto'!L4,'Valor do Ponto'!H4:K15,'Valor do Ponto'!G5:G15)*100)</f>
        <v>307718.00000000035</v>
      </c>
      <c r="E19" s="12">
        <f t="shared" si="0"/>
        <v>5128.6333333333396</v>
      </c>
      <c r="F19" s="12">
        <f>'Valor do Ponto'!L5</f>
        <v>67.849999999999994</v>
      </c>
      <c r="G19" s="32">
        <f t="shared" si="1"/>
        <v>75.587816261360942</v>
      </c>
      <c r="H19" s="59">
        <f t="shared" si="2"/>
        <v>1656.3666666666595</v>
      </c>
      <c r="I19" s="61"/>
      <c r="J19" s="82"/>
      <c r="K19" s="27" t="s">
        <v>1</v>
      </c>
      <c r="L19" s="29">
        <v>100</v>
      </c>
      <c r="M19" s="30">
        <f t="shared" si="3"/>
        <v>6784.9999999999991</v>
      </c>
      <c r="N19" s="35">
        <v>0.84</v>
      </c>
      <c r="O19" s="34">
        <f t="shared" si="4"/>
        <v>5699.3999999999987</v>
      </c>
      <c r="P19" s="34">
        <f t="shared" si="5"/>
        <v>1085.6000000000004</v>
      </c>
      <c r="Q19" s="73">
        <f t="shared" si="6"/>
        <v>570.76666666665915</v>
      </c>
      <c r="R19" s="61"/>
    </row>
    <row r="20" spans="1:18" ht="17.25" x14ac:dyDescent="0.25">
      <c r="A20" s="61"/>
      <c r="B20" s="82"/>
      <c r="C20" s="27" t="s">
        <v>2</v>
      </c>
      <c r="D20" s="12">
        <f>(SUM('Valor do Ponto'!L4:L5,'Valor do Ponto'!H4:K15,'Valor do Ponto'!G6:G15)*100)</f>
        <v>311488.00000000035</v>
      </c>
      <c r="E20" s="12">
        <f t="shared" si="0"/>
        <v>5191.4666666666726</v>
      </c>
      <c r="F20" s="12">
        <f>'Valor do Ponto'!L6</f>
        <v>67.849999999999994</v>
      </c>
      <c r="G20" s="32">
        <f t="shared" si="1"/>
        <v>76.513878653893485</v>
      </c>
      <c r="H20" s="59">
        <f t="shared" si="2"/>
        <v>1593.5333333333265</v>
      </c>
      <c r="I20" s="61"/>
      <c r="J20" s="82"/>
      <c r="K20" s="27" t="s">
        <v>2</v>
      </c>
      <c r="L20" s="29">
        <v>100</v>
      </c>
      <c r="M20" s="30">
        <f t="shared" si="3"/>
        <v>6784.9999999999991</v>
      </c>
      <c r="N20" s="35">
        <v>0.84</v>
      </c>
      <c r="O20" s="34">
        <f t="shared" si="4"/>
        <v>5699.3999999999987</v>
      </c>
      <c r="P20" s="34">
        <f t="shared" si="5"/>
        <v>1085.6000000000004</v>
      </c>
      <c r="Q20" s="73">
        <f t="shared" si="6"/>
        <v>507.93333333332612</v>
      </c>
      <c r="R20" s="61"/>
    </row>
    <row r="21" spans="1:18" ht="17.25" x14ac:dyDescent="0.25">
      <c r="A21" s="61"/>
      <c r="B21" s="82"/>
      <c r="C21" s="27" t="s">
        <v>3</v>
      </c>
      <c r="D21" s="12">
        <f>(SUM('Valor do Ponto'!L4:L6,'Valor do Ponto'!H4:K15,'Valor do Ponto'!G7:G15)*100)</f>
        <v>315258.00000000035</v>
      </c>
      <c r="E21" s="12">
        <f t="shared" si="0"/>
        <v>5254.3000000000056</v>
      </c>
      <c r="F21" s="12">
        <f>'Valor do Ponto'!L7</f>
        <v>67.849999999999994</v>
      </c>
      <c r="G21" s="32">
        <f t="shared" si="1"/>
        <v>77.439941046426028</v>
      </c>
      <c r="H21" s="59">
        <f t="shared" si="2"/>
        <v>1530.6999999999935</v>
      </c>
      <c r="I21" s="61"/>
      <c r="J21" s="82"/>
      <c r="K21" s="27" t="s">
        <v>3</v>
      </c>
      <c r="L21" s="29">
        <v>100</v>
      </c>
      <c r="M21" s="30">
        <f t="shared" si="3"/>
        <v>6784.9999999999991</v>
      </c>
      <c r="N21" s="35">
        <v>0.84</v>
      </c>
      <c r="O21" s="34">
        <f t="shared" si="4"/>
        <v>5699.3999999999987</v>
      </c>
      <c r="P21" s="34">
        <f t="shared" si="5"/>
        <v>1085.6000000000004</v>
      </c>
      <c r="Q21" s="73">
        <f t="shared" si="6"/>
        <v>445.09999999999309</v>
      </c>
      <c r="R21" s="61"/>
    </row>
    <row r="22" spans="1:18" ht="17.25" x14ac:dyDescent="0.25">
      <c r="A22" s="61"/>
      <c r="B22" s="82"/>
      <c r="C22" s="27" t="s">
        <v>4</v>
      </c>
      <c r="D22" s="12">
        <f>(SUM('Valor do Ponto'!L4:L7,'Valor do Ponto'!H4:K15,'Valor do Ponto'!G8:G15)*100)</f>
        <v>319028.00000000035</v>
      </c>
      <c r="E22" s="12">
        <f t="shared" si="0"/>
        <v>5317.1333333333396</v>
      </c>
      <c r="F22" s="12">
        <f>'Valor do Ponto'!L8</f>
        <v>67.849999999999994</v>
      </c>
      <c r="G22" s="32">
        <f t="shared" si="1"/>
        <v>78.366003438958586</v>
      </c>
      <c r="H22" s="59">
        <f t="shared" si="2"/>
        <v>1467.8666666666595</v>
      </c>
      <c r="I22" s="61"/>
      <c r="J22" s="82"/>
      <c r="K22" s="27" t="s">
        <v>4</v>
      </c>
      <c r="L22" s="29">
        <v>100</v>
      </c>
      <c r="M22" s="30">
        <f t="shared" si="3"/>
        <v>6784.9999999999991</v>
      </c>
      <c r="N22" s="35">
        <v>0.84</v>
      </c>
      <c r="O22" s="34">
        <f t="shared" si="4"/>
        <v>5699.3999999999987</v>
      </c>
      <c r="P22" s="34">
        <f t="shared" si="5"/>
        <v>1085.6000000000004</v>
      </c>
      <c r="Q22" s="73">
        <f t="shared" si="6"/>
        <v>382.26666666665915</v>
      </c>
      <c r="R22" s="61"/>
    </row>
    <row r="23" spans="1:18" ht="17.25" x14ac:dyDescent="0.25">
      <c r="A23" s="61"/>
      <c r="B23" s="82"/>
      <c r="C23" s="27" t="s">
        <v>5</v>
      </c>
      <c r="D23" s="12">
        <f>(SUM('Valor do Ponto'!L4:L8,'Valor do Ponto'!H4:K15,'Valor do Ponto'!G9:G15)*100)</f>
        <v>322798.00000000035</v>
      </c>
      <c r="E23" s="12">
        <f t="shared" si="0"/>
        <v>5379.9666666666726</v>
      </c>
      <c r="F23" s="12">
        <f>'Valor do Ponto'!L9</f>
        <v>67.849999999999994</v>
      </c>
      <c r="G23" s="32">
        <f t="shared" si="1"/>
        <v>79.292065831491129</v>
      </c>
      <c r="H23" s="59">
        <f t="shared" si="2"/>
        <v>1405.0333333333265</v>
      </c>
      <c r="I23" s="61"/>
      <c r="J23" s="82"/>
      <c r="K23" s="27" t="s">
        <v>5</v>
      </c>
      <c r="L23" s="29">
        <v>100</v>
      </c>
      <c r="M23" s="30">
        <f t="shared" si="3"/>
        <v>6784.9999999999991</v>
      </c>
      <c r="N23" s="35">
        <v>0.84</v>
      </c>
      <c r="O23" s="34">
        <f t="shared" si="4"/>
        <v>5699.3999999999987</v>
      </c>
      <c r="P23" s="34">
        <f t="shared" si="5"/>
        <v>1085.6000000000004</v>
      </c>
      <c r="Q23" s="73">
        <f t="shared" si="6"/>
        <v>319.43333333332612</v>
      </c>
      <c r="R23" s="61"/>
    </row>
    <row r="24" spans="1:18" ht="17.25" x14ac:dyDescent="0.25">
      <c r="A24" s="61"/>
      <c r="B24" s="82"/>
      <c r="C24" s="27" t="s">
        <v>6</v>
      </c>
      <c r="D24" s="12">
        <f>(SUM('Valor do Ponto'!L4:L9,'Valor do Ponto'!H4:K15,'Valor do Ponto'!G10:G15)*100)</f>
        <v>326568.00000000035</v>
      </c>
      <c r="E24" s="12">
        <f t="shared" si="0"/>
        <v>5442.8000000000056</v>
      </c>
      <c r="F24" s="12">
        <f>'Valor do Ponto'!L10</f>
        <v>67.849999999999994</v>
      </c>
      <c r="G24" s="32">
        <f t="shared" si="1"/>
        <v>80.218128224023673</v>
      </c>
      <c r="H24" s="59">
        <f t="shared" si="2"/>
        <v>1342.1999999999935</v>
      </c>
      <c r="I24" s="61"/>
      <c r="J24" s="82"/>
      <c r="K24" s="27" t="s">
        <v>6</v>
      </c>
      <c r="L24" s="29">
        <v>100</v>
      </c>
      <c r="M24" s="30">
        <f t="shared" si="3"/>
        <v>6784.9999999999991</v>
      </c>
      <c r="N24" s="35">
        <v>0.84</v>
      </c>
      <c r="O24" s="34">
        <f t="shared" si="4"/>
        <v>5699.3999999999987</v>
      </c>
      <c r="P24" s="34">
        <f t="shared" si="5"/>
        <v>1085.6000000000004</v>
      </c>
      <c r="Q24" s="73">
        <f t="shared" si="6"/>
        <v>256.59999999999309</v>
      </c>
      <c r="R24" s="61"/>
    </row>
    <row r="25" spans="1:18" ht="17.25" x14ac:dyDescent="0.25">
      <c r="A25" s="61"/>
      <c r="B25" s="82"/>
      <c r="C25" s="27" t="s">
        <v>7</v>
      </c>
      <c r="D25" s="12">
        <f>(SUM('Valor do Ponto'!G11:G15,'Valor do Ponto'!H4:K15,'Valor do Ponto'!L4:L10)*100)</f>
        <v>330338.00000000017</v>
      </c>
      <c r="E25" s="12">
        <f t="shared" si="0"/>
        <v>5505.6333333333359</v>
      </c>
      <c r="F25" s="12">
        <f>'Valor do Ponto'!L11</f>
        <v>67.849999999999994</v>
      </c>
      <c r="G25" s="32">
        <f t="shared" si="1"/>
        <v>81.144190616556173</v>
      </c>
      <c r="H25" s="59">
        <f t="shared" si="2"/>
        <v>1279.3666666666631</v>
      </c>
      <c r="I25" s="61"/>
      <c r="J25" s="82"/>
      <c r="K25" s="27" t="s">
        <v>7</v>
      </c>
      <c r="L25" s="29">
        <v>100</v>
      </c>
      <c r="M25" s="30">
        <f t="shared" si="3"/>
        <v>6784.9999999999991</v>
      </c>
      <c r="N25" s="35">
        <v>0.84</v>
      </c>
      <c r="O25" s="34">
        <f t="shared" si="4"/>
        <v>5699.3999999999987</v>
      </c>
      <c r="P25" s="34">
        <f t="shared" si="5"/>
        <v>1085.6000000000004</v>
      </c>
      <c r="Q25" s="73">
        <f t="shared" si="6"/>
        <v>193.76666666666279</v>
      </c>
      <c r="R25" s="61"/>
    </row>
    <row r="26" spans="1:18" ht="17.25" x14ac:dyDescent="0.25">
      <c r="A26" s="61"/>
      <c r="B26" s="82"/>
      <c r="C26" s="27" t="s">
        <v>8</v>
      </c>
      <c r="D26" s="12">
        <f>(SUM('Valor do Ponto'!G12:G15,'Valor do Ponto'!H4:K15,'Valor do Ponto'!L4:L11)*100)</f>
        <v>334108.00000000017</v>
      </c>
      <c r="E26" s="12">
        <f t="shared" si="0"/>
        <v>5568.4666666666699</v>
      </c>
      <c r="F26" s="12">
        <f>'Valor do Ponto'!L12</f>
        <v>67.849999999999994</v>
      </c>
      <c r="G26" s="32">
        <f t="shared" si="1"/>
        <v>82.070253009088731</v>
      </c>
      <c r="H26" s="59">
        <f t="shared" si="2"/>
        <v>1216.5333333333292</v>
      </c>
      <c r="I26" s="61"/>
      <c r="J26" s="82"/>
      <c r="K26" s="27" t="s">
        <v>8</v>
      </c>
      <c r="L26" s="29">
        <v>100</v>
      </c>
      <c r="M26" s="30">
        <f t="shared" si="3"/>
        <v>6784.9999999999991</v>
      </c>
      <c r="N26" s="35">
        <v>0.84</v>
      </c>
      <c r="O26" s="34">
        <f t="shared" si="4"/>
        <v>5699.3999999999987</v>
      </c>
      <c r="P26" s="34">
        <f t="shared" si="5"/>
        <v>1085.6000000000004</v>
      </c>
      <c r="Q26" s="73">
        <f t="shared" si="6"/>
        <v>130.93333333332885</v>
      </c>
      <c r="R26" s="61"/>
    </row>
    <row r="27" spans="1:18" ht="17.25" x14ac:dyDescent="0.25">
      <c r="A27" s="61"/>
      <c r="B27" s="82"/>
      <c r="C27" s="27" t="s">
        <v>9</v>
      </c>
      <c r="D27" s="12">
        <f>(SUM('Valor do Ponto'!G13:G15,'Valor do Ponto'!H4:K15,'Valor do Ponto'!L4:L12)*100)</f>
        <v>337878.00000000017</v>
      </c>
      <c r="E27" s="12">
        <f t="shared" si="0"/>
        <v>5631.3000000000029</v>
      </c>
      <c r="F27" s="12">
        <f>'Valor do Ponto'!L13</f>
        <v>67.849999999999994</v>
      </c>
      <c r="G27" s="32">
        <f t="shared" si="1"/>
        <v>82.996315401621274</v>
      </c>
      <c r="H27" s="59">
        <f t="shared" si="2"/>
        <v>1153.6999999999962</v>
      </c>
      <c r="I27" s="61"/>
      <c r="J27" s="82"/>
      <c r="K27" s="27" t="s">
        <v>9</v>
      </c>
      <c r="L27" s="29">
        <v>100</v>
      </c>
      <c r="M27" s="30">
        <f t="shared" si="3"/>
        <v>6784.9999999999991</v>
      </c>
      <c r="N27" s="35">
        <v>0.84</v>
      </c>
      <c r="O27" s="34">
        <f t="shared" si="4"/>
        <v>5699.3999999999987</v>
      </c>
      <c r="P27" s="34">
        <f t="shared" si="5"/>
        <v>1085.6000000000004</v>
      </c>
      <c r="Q27" s="73">
        <f t="shared" si="6"/>
        <v>68.099999999995816</v>
      </c>
      <c r="R27" s="61"/>
    </row>
    <row r="28" spans="1:18" ht="17.25" x14ac:dyDescent="0.25">
      <c r="A28" s="61"/>
      <c r="B28" s="82"/>
      <c r="C28" s="27" t="s">
        <v>10</v>
      </c>
      <c r="D28" s="12">
        <f>(SUM('Valor do Ponto'!G14:G15,'Valor do Ponto'!H4:K15,'Valor do Ponto'!L4:L13)*100)</f>
        <v>341648.00000000012</v>
      </c>
      <c r="E28" s="12">
        <f t="shared" si="0"/>
        <v>5694.133333333335</v>
      </c>
      <c r="F28" s="12">
        <f>'Valor do Ponto'!L14</f>
        <v>67.849999999999994</v>
      </c>
      <c r="G28" s="32">
        <f t="shared" si="1"/>
        <v>83.922377794153803</v>
      </c>
      <c r="H28" s="59">
        <f t="shared" si="2"/>
        <v>1090.8666666666641</v>
      </c>
      <c r="I28" s="61"/>
      <c r="J28" s="82"/>
      <c r="K28" s="27" t="s">
        <v>10</v>
      </c>
      <c r="L28" s="29">
        <v>100</v>
      </c>
      <c r="M28" s="30">
        <f t="shared" si="3"/>
        <v>6784.9999999999991</v>
      </c>
      <c r="N28" s="35">
        <v>0.84</v>
      </c>
      <c r="O28" s="34">
        <f t="shared" si="4"/>
        <v>5699.3999999999987</v>
      </c>
      <c r="P28" s="34">
        <f t="shared" si="5"/>
        <v>1085.6000000000004</v>
      </c>
      <c r="Q28" s="73">
        <f t="shared" si="6"/>
        <v>5.2666666666636957</v>
      </c>
      <c r="R28" s="61"/>
    </row>
    <row r="29" spans="1:18" ht="18" thickBot="1" x14ac:dyDescent="0.3">
      <c r="A29" s="61"/>
      <c r="B29" s="83"/>
      <c r="C29" s="36" t="s">
        <v>11</v>
      </c>
      <c r="D29" s="37">
        <f>(SUM('Valor do Ponto'!G15,'Valor do Ponto'!H4:K15,'Valor do Ponto'!L4:L14)*100)</f>
        <v>345418.00000000017</v>
      </c>
      <c r="E29" s="37">
        <f t="shared" si="0"/>
        <v>5756.9666666666699</v>
      </c>
      <c r="F29" s="37">
        <f>'Valor do Ponto'!L15</f>
        <v>67.849999999999994</v>
      </c>
      <c r="G29" s="38">
        <f t="shared" si="1"/>
        <v>84.848440186686375</v>
      </c>
      <c r="H29" s="60">
        <f t="shared" si="2"/>
        <v>1028.0333333333292</v>
      </c>
      <c r="I29" s="61"/>
      <c r="J29" s="83"/>
      <c r="K29" s="36" t="s">
        <v>11</v>
      </c>
      <c r="L29" s="39">
        <v>100</v>
      </c>
      <c r="M29" s="40">
        <f t="shared" si="3"/>
        <v>6784.9999999999991</v>
      </c>
      <c r="N29" s="41">
        <v>0.84</v>
      </c>
      <c r="O29" s="42">
        <f t="shared" si="4"/>
        <v>5699.3999999999987</v>
      </c>
      <c r="P29" s="42">
        <f t="shared" si="5"/>
        <v>1085.6000000000004</v>
      </c>
      <c r="Q29" s="74">
        <f t="shared" si="6"/>
        <v>-57.566666666671154</v>
      </c>
      <c r="R29" s="61"/>
    </row>
    <row r="30" spans="1:18" ht="17.25" x14ac:dyDescent="0.25">
      <c r="A30" s="61"/>
      <c r="B30" s="81">
        <v>2019</v>
      </c>
      <c r="C30" s="44" t="s">
        <v>0</v>
      </c>
      <c r="D30" s="45">
        <f>(SUM('Valor do Ponto'!H4:L15)*100)</f>
        <v>349188.00000000017</v>
      </c>
      <c r="E30" s="45">
        <f t="shared" si="0"/>
        <v>5819.8000000000029</v>
      </c>
      <c r="F30" s="46">
        <f>'Valor do Ponto'!M4</f>
        <v>72.13</v>
      </c>
      <c r="G30" s="47">
        <f t="shared" si="1"/>
        <v>80.684874532094881</v>
      </c>
      <c r="H30" s="58">
        <f t="shared" si="2"/>
        <v>1393.1999999999962</v>
      </c>
      <c r="I30" s="61"/>
      <c r="J30" s="81">
        <v>2019</v>
      </c>
      <c r="K30" s="44" t="s">
        <v>0</v>
      </c>
      <c r="L30" s="48">
        <v>100</v>
      </c>
      <c r="M30" s="49">
        <f t="shared" si="3"/>
        <v>7213</v>
      </c>
      <c r="N30" s="50">
        <v>1</v>
      </c>
      <c r="O30" s="51">
        <f t="shared" si="4"/>
        <v>7213</v>
      </c>
      <c r="P30" s="51">
        <f t="shared" si="5"/>
        <v>0</v>
      </c>
      <c r="Q30" s="75">
        <f t="shared" si="6"/>
        <v>1393.1999999999962</v>
      </c>
      <c r="R30" s="61"/>
    </row>
    <row r="31" spans="1:18" ht="17.25" x14ac:dyDescent="0.25">
      <c r="A31" s="61"/>
      <c r="B31" s="82"/>
      <c r="C31" s="27" t="s">
        <v>1</v>
      </c>
      <c r="D31" s="12">
        <f>(SUM('Valor do Ponto'!M4,'Valor do Ponto'!I4:L15,'Valor do Ponto'!H5:H15)*100)</f>
        <v>351726.00000000017</v>
      </c>
      <c r="E31" s="12">
        <f t="shared" si="0"/>
        <v>5862.1000000000031</v>
      </c>
      <c r="F31" s="12">
        <f>'Valor do Ponto'!M5</f>
        <v>72.13</v>
      </c>
      <c r="G31" s="32">
        <f t="shared" si="1"/>
        <v>81.271315680022227</v>
      </c>
      <c r="H31" s="59">
        <f t="shared" si="2"/>
        <v>1350.8999999999969</v>
      </c>
      <c r="I31" s="61"/>
      <c r="J31" s="82"/>
      <c r="K31" s="27" t="s">
        <v>1</v>
      </c>
      <c r="L31" s="29">
        <v>100</v>
      </c>
      <c r="M31" s="30">
        <f t="shared" si="3"/>
        <v>7213</v>
      </c>
      <c r="N31" s="35">
        <v>1</v>
      </c>
      <c r="O31" s="34">
        <f t="shared" si="4"/>
        <v>7213</v>
      </c>
      <c r="P31" s="34">
        <f t="shared" si="5"/>
        <v>0</v>
      </c>
      <c r="Q31" s="73">
        <f t="shared" si="6"/>
        <v>1350.8999999999969</v>
      </c>
      <c r="R31" s="61"/>
    </row>
    <row r="32" spans="1:18" ht="17.25" x14ac:dyDescent="0.25">
      <c r="A32" s="61"/>
      <c r="B32" s="82"/>
      <c r="C32" s="27" t="s">
        <v>2</v>
      </c>
      <c r="D32" s="12">
        <f>(SUM('Valor do Ponto'!M4:M5,'Valor do Ponto'!I4:L15,'Valor do Ponto'!H6:H15)*100)</f>
        <v>354264.00000000023</v>
      </c>
      <c r="E32" s="12">
        <f t="shared" si="0"/>
        <v>5904.4000000000042</v>
      </c>
      <c r="F32" s="12">
        <f>'Valor do Ponto'!M6</f>
        <v>72.13</v>
      </c>
      <c r="G32" s="32">
        <f t="shared" si="1"/>
        <v>81.857756827949601</v>
      </c>
      <c r="H32" s="59">
        <f t="shared" si="2"/>
        <v>1308.5999999999958</v>
      </c>
      <c r="I32" s="61"/>
      <c r="J32" s="82"/>
      <c r="K32" s="27" t="s">
        <v>2</v>
      </c>
      <c r="L32" s="29">
        <v>100</v>
      </c>
      <c r="M32" s="30">
        <f t="shared" si="3"/>
        <v>7213</v>
      </c>
      <c r="N32" s="35">
        <v>1</v>
      </c>
      <c r="O32" s="34">
        <f t="shared" si="4"/>
        <v>7213</v>
      </c>
      <c r="P32" s="34">
        <f t="shared" si="5"/>
        <v>0</v>
      </c>
      <c r="Q32" s="73">
        <f t="shared" si="6"/>
        <v>1308.5999999999958</v>
      </c>
      <c r="R32" s="61"/>
    </row>
    <row r="33" spans="1:18" ht="17.25" x14ac:dyDescent="0.25">
      <c r="A33" s="61"/>
      <c r="B33" s="82"/>
      <c r="C33" s="27" t="s">
        <v>3</v>
      </c>
      <c r="D33" s="12">
        <f>(SUM('Valor do Ponto'!M4:M6,'Valor do Ponto'!I4:L15,'Valor do Ponto'!H7:H15)*100)</f>
        <v>356802.00000000017</v>
      </c>
      <c r="E33" s="12">
        <f t="shared" si="0"/>
        <v>5946.7000000000025</v>
      </c>
      <c r="F33" s="12">
        <f>'Valor do Ponto'!M7</f>
        <v>72.13</v>
      </c>
      <c r="G33" s="32">
        <f t="shared" si="1"/>
        <v>82.444197975876932</v>
      </c>
      <c r="H33" s="59">
        <f t="shared" si="2"/>
        <v>1266.2999999999975</v>
      </c>
      <c r="I33" s="61"/>
      <c r="J33" s="82"/>
      <c r="K33" s="27" t="s">
        <v>3</v>
      </c>
      <c r="L33" s="29">
        <v>100</v>
      </c>
      <c r="M33" s="30">
        <f t="shared" si="3"/>
        <v>7213</v>
      </c>
      <c r="N33" s="35">
        <v>1</v>
      </c>
      <c r="O33" s="34">
        <f t="shared" si="4"/>
        <v>7213</v>
      </c>
      <c r="P33" s="34">
        <f t="shared" si="5"/>
        <v>0</v>
      </c>
      <c r="Q33" s="73">
        <f t="shared" si="6"/>
        <v>1266.2999999999975</v>
      </c>
      <c r="R33" s="61"/>
    </row>
    <row r="34" spans="1:18" ht="17.25" x14ac:dyDescent="0.25">
      <c r="A34" s="61"/>
      <c r="B34" s="82"/>
      <c r="C34" s="27" t="s">
        <v>4</v>
      </c>
      <c r="D34" s="12">
        <f>(SUM('Valor do Ponto'!H8:H15,'Valor do Ponto'!I4:L15,'Valor do Ponto'!M4:M7)*100)</f>
        <v>359340.00000000029</v>
      </c>
      <c r="E34" s="12">
        <f t="shared" si="0"/>
        <v>5989.0000000000045</v>
      </c>
      <c r="F34" s="12">
        <f>'Valor do Ponto'!M8</f>
        <v>72.13</v>
      </c>
      <c r="G34" s="32">
        <f t="shared" si="1"/>
        <v>83.030639123804306</v>
      </c>
      <c r="H34" s="59">
        <f t="shared" si="2"/>
        <v>1223.9999999999955</v>
      </c>
      <c r="I34" s="61"/>
      <c r="J34" s="82"/>
      <c r="K34" s="27" t="s">
        <v>4</v>
      </c>
      <c r="L34" s="29">
        <v>100</v>
      </c>
      <c r="M34" s="30">
        <f t="shared" si="3"/>
        <v>7213</v>
      </c>
      <c r="N34" s="35">
        <v>1</v>
      </c>
      <c r="O34" s="34">
        <f t="shared" si="4"/>
        <v>7213</v>
      </c>
      <c r="P34" s="34">
        <f t="shared" si="5"/>
        <v>0</v>
      </c>
      <c r="Q34" s="73">
        <f t="shared" si="6"/>
        <v>1223.9999999999955</v>
      </c>
      <c r="R34" s="61"/>
    </row>
    <row r="35" spans="1:18" ht="17.25" x14ac:dyDescent="0.25">
      <c r="A35" s="61"/>
      <c r="B35" s="82"/>
      <c r="C35" s="27" t="s">
        <v>5</v>
      </c>
      <c r="D35" s="12">
        <f>(SUM('Valor do Ponto'!H9:H15,'Valor do Ponto'!I4:L15,'Valor do Ponto'!M4:M8)*100)</f>
        <v>361878.00000000023</v>
      </c>
      <c r="E35" s="12">
        <f t="shared" si="0"/>
        <v>6031.3000000000038</v>
      </c>
      <c r="F35" s="12">
        <f>'Valor do Ponto'!M9</f>
        <v>72.13</v>
      </c>
      <c r="G35" s="32">
        <f t="shared" si="1"/>
        <v>83.617080271731652</v>
      </c>
      <c r="H35" s="59">
        <f t="shared" si="2"/>
        <v>1181.6999999999962</v>
      </c>
      <c r="I35" s="61"/>
      <c r="J35" s="82"/>
      <c r="K35" s="27" t="s">
        <v>5</v>
      </c>
      <c r="L35" s="29">
        <v>100</v>
      </c>
      <c r="M35" s="30">
        <f t="shared" si="3"/>
        <v>7213</v>
      </c>
      <c r="N35" s="35">
        <v>1</v>
      </c>
      <c r="O35" s="34">
        <f t="shared" si="4"/>
        <v>7213</v>
      </c>
      <c r="P35" s="34">
        <f t="shared" si="5"/>
        <v>0</v>
      </c>
      <c r="Q35" s="73">
        <f t="shared" si="6"/>
        <v>1181.6999999999962</v>
      </c>
      <c r="R35" s="61"/>
    </row>
    <row r="36" spans="1:18" ht="17.25" x14ac:dyDescent="0.25">
      <c r="A36" s="61"/>
      <c r="B36" s="82"/>
      <c r="C36" s="27" t="s">
        <v>6</v>
      </c>
      <c r="D36" s="12">
        <f>(SUM('Valor do Ponto'!H10:H15,'Valor do Ponto'!I4:L15,'Valor do Ponto'!M4:M9)*100)</f>
        <v>364416.00000000023</v>
      </c>
      <c r="E36" s="12">
        <f t="shared" si="0"/>
        <v>6073.600000000004</v>
      </c>
      <c r="F36" s="12">
        <f>'Valor do Ponto'!M10</f>
        <v>72.13</v>
      </c>
      <c r="G36" s="32">
        <f t="shared" si="1"/>
        <v>84.203521419659012</v>
      </c>
      <c r="H36" s="59">
        <f t="shared" si="2"/>
        <v>1139.399999999996</v>
      </c>
      <c r="I36" s="61"/>
      <c r="J36" s="82"/>
      <c r="K36" s="27" t="s">
        <v>6</v>
      </c>
      <c r="L36" s="29">
        <v>100</v>
      </c>
      <c r="M36" s="30">
        <f t="shared" si="3"/>
        <v>7213</v>
      </c>
      <c r="N36" s="35">
        <v>1</v>
      </c>
      <c r="O36" s="34">
        <f t="shared" si="4"/>
        <v>7213</v>
      </c>
      <c r="P36" s="34">
        <f t="shared" si="5"/>
        <v>0</v>
      </c>
      <c r="Q36" s="73">
        <f t="shared" si="6"/>
        <v>1139.399999999996</v>
      </c>
      <c r="R36" s="61"/>
    </row>
    <row r="37" spans="1:18" ht="17.25" x14ac:dyDescent="0.25">
      <c r="A37" s="61"/>
      <c r="B37" s="82"/>
      <c r="C37" s="27" t="s">
        <v>7</v>
      </c>
      <c r="D37" s="12">
        <f>(SUM('Valor do Ponto'!H11:H15,'Valor do Ponto'!I4:L15,'Valor do Ponto'!M4:M10)*100)</f>
        <v>366954.00000000029</v>
      </c>
      <c r="E37" s="12">
        <f t="shared" si="0"/>
        <v>6115.9000000000051</v>
      </c>
      <c r="F37" s="12">
        <f>'Valor do Ponto'!M11</f>
        <v>72.13</v>
      </c>
      <c r="G37" s="32">
        <f t="shared" si="1"/>
        <v>84.789962567586372</v>
      </c>
      <c r="H37" s="59">
        <f t="shared" si="2"/>
        <v>1097.0999999999958</v>
      </c>
      <c r="I37" s="61"/>
      <c r="J37" s="82"/>
      <c r="K37" s="27" t="s">
        <v>7</v>
      </c>
      <c r="L37" s="29">
        <v>100</v>
      </c>
      <c r="M37" s="30">
        <f t="shared" si="3"/>
        <v>7213</v>
      </c>
      <c r="N37" s="35">
        <v>1</v>
      </c>
      <c r="O37" s="34">
        <f t="shared" si="4"/>
        <v>7213</v>
      </c>
      <c r="P37" s="34">
        <f t="shared" si="5"/>
        <v>0</v>
      </c>
      <c r="Q37" s="73">
        <f t="shared" si="6"/>
        <v>1097.0999999999958</v>
      </c>
      <c r="R37" s="61"/>
    </row>
    <row r="38" spans="1:18" ht="17.25" x14ac:dyDescent="0.25">
      <c r="A38" s="61"/>
      <c r="B38" s="82"/>
      <c r="C38" s="27" t="s">
        <v>8</v>
      </c>
      <c r="D38" s="12">
        <f>(SUM('Valor do Ponto'!H12:H15,'Valor do Ponto'!I4:L15,'Valor do Ponto'!M4:M11)*100)</f>
        <v>369492.00000000029</v>
      </c>
      <c r="E38" s="12">
        <f t="shared" si="0"/>
        <v>6158.2000000000053</v>
      </c>
      <c r="F38" s="12">
        <f>'Valor do Ponto'!M12</f>
        <v>72.13</v>
      </c>
      <c r="G38" s="32">
        <f t="shared" si="1"/>
        <v>85.376403715513732</v>
      </c>
      <c r="H38" s="59">
        <f t="shared" si="2"/>
        <v>1054.7999999999947</v>
      </c>
      <c r="I38" s="61"/>
      <c r="J38" s="82"/>
      <c r="K38" s="27" t="s">
        <v>8</v>
      </c>
      <c r="L38" s="29">
        <v>100</v>
      </c>
      <c r="M38" s="30">
        <f t="shared" si="3"/>
        <v>7213</v>
      </c>
      <c r="N38" s="35">
        <v>1</v>
      </c>
      <c r="O38" s="34">
        <f t="shared" si="4"/>
        <v>7213</v>
      </c>
      <c r="P38" s="34">
        <f t="shared" si="5"/>
        <v>0</v>
      </c>
      <c r="Q38" s="73">
        <f t="shared" si="6"/>
        <v>1054.7999999999947</v>
      </c>
      <c r="R38" s="61"/>
    </row>
    <row r="39" spans="1:18" ht="17.25" x14ac:dyDescent="0.25">
      <c r="A39" s="61"/>
      <c r="B39" s="82"/>
      <c r="C39" s="27" t="s">
        <v>9</v>
      </c>
      <c r="D39" s="12">
        <f>(SUM('Valor do Ponto'!H13:H15,'Valor do Ponto'!I4:L15,'Valor do Ponto'!M4:M12)*100)</f>
        <v>372030.00000000029</v>
      </c>
      <c r="E39" s="12">
        <f t="shared" si="0"/>
        <v>6200.5000000000045</v>
      </c>
      <c r="F39" s="12">
        <f>'Valor do Ponto'!M13</f>
        <v>72.13</v>
      </c>
      <c r="G39" s="32">
        <f t="shared" si="1"/>
        <v>85.962844863441077</v>
      </c>
      <c r="H39" s="59">
        <f t="shared" si="2"/>
        <v>1012.4999999999955</v>
      </c>
      <c r="I39" s="61"/>
      <c r="J39" s="82"/>
      <c r="K39" s="27" t="s">
        <v>9</v>
      </c>
      <c r="L39" s="29">
        <v>100</v>
      </c>
      <c r="M39" s="30">
        <f t="shared" si="3"/>
        <v>7213</v>
      </c>
      <c r="N39" s="35">
        <v>1</v>
      </c>
      <c r="O39" s="34">
        <f t="shared" si="4"/>
        <v>7213</v>
      </c>
      <c r="P39" s="34">
        <f t="shared" si="5"/>
        <v>0</v>
      </c>
      <c r="Q39" s="73">
        <f t="shared" si="6"/>
        <v>1012.4999999999955</v>
      </c>
      <c r="R39" s="61"/>
    </row>
    <row r="40" spans="1:18" ht="17.25" x14ac:dyDescent="0.25">
      <c r="A40" s="61"/>
      <c r="B40" s="82"/>
      <c r="C40" s="27" t="s">
        <v>10</v>
      </c>
      <c r="D40" s="12">
        <f>(SUM('Valor do Ponto'!H14:H15,'Valor do Ponto'!I4:L15,'Valor do Ponto'!M4:M13)*100)</f>
        <v>374568.00000000029</v>
      </c>
      <c r="E40" s="12">
        <f t="shared" si="0"/>
        <v>6242.8000000000047</v>
      </c>
      <c r="F40" s="12">
        <f>'Valor do Ponto'!M14</f>
        <v>72.13</v>
      </c>
      <c r="G40" s="32">
        <f t="shared" si="1"/>
        <v>86.549286011368437</v>
      </c>
      <c r="H40" s="59">
        <f t="shared" si="2"/>
        <v>970.19999999999527</v>
      </c>
      <c r="I40" s="61"/>
      <c r="J40" s="82"/>
      <c r="K40" s="27" t="s">
        <v>10</v>
      </c>
      <c r="L40" s="29">
        <v>100</v>
      </c>
      <c r="M40" s="30">
        <f t="shared" si="3"/>
        <v>7213</v>
      </c>
      <c r="N40" s="35">
        <v>1</v>
      </c>
      <c r="O40" s="34">
        <f t="shared" si="4"/>
        <v>7213</v>
      </c>
      <c r="P40" s="34">
        <f t="shared" si="5"/>
        <v>0</v>
      </c>
      <c r="Q40" s="73">
        <f t="shared" si="6"/>
        <v>970.19999999999527</v>
      </c>
      <c r="R40" s="61"/>
    </row>
    <row r="41" spans="1:18" ht="18" thickBot="1" x14ac:dyDescent="0.3">
      <c r="A41" s="61"/>
      <c r="B41" s="83"/>
      <c r="C41" s="36" t="s">
        <v>11</v>
      </c>
      <c r="D41" s="37">
        <f>(SUM('Valor do Ponto'!H15,'Valor do Ponto'!I4:L15,'Valor do Ponto'!M4:M14)*100)</f>
        <v>377106.00000000029</v>
      </c>
      <c r="E41" s="37">
        <f t="shared" si="0"/>
        <v>6285.1000000000049</v>
      </c>
      <c r="F41" s="37">
        <f>'Valor do Ponto'!M15</f>
        <v>72.13</v>
      </c>
      <c r="G41" s="38">
        <f t="shared" si="1"/>
        <v>87.135727159295783</v>
      </c>
      <c r="H41" s="60">
        <f t="shared" si="2"/>
        <v>927.899999999996</v>
      </c>
      <c r="I41" s="61"/>
      <c r="J41" s="83"/>
      <c r="K41" s="36" t="s">
        <v>11</v>
      </c>
      <c r="L41" s="39">
        <v>100</v>
      </c>
      <c r="M41" s="40">
        <f t="shared" si="3"/>
        <v>7213</v>
      </c>
      <c r="N41" s="41">
        <v>1</v>
      </c>
      <c r="O41" s="42">
        <f t="shared" si="4"/>
        <v>7213</v>
      </c>
      <c r="P41" s="42">
        <f t="shared" si="5"/>
        <v>0</v>
      </c>
      <c r="Q41" s="74">
        <f t="shared" si="6"/>
        <v>927.899999999996</v>
      </c>
      <c r="R41" s="61"/>
    </row>
    <row r="42" spans="1:18" x14ac:dyDescent="0.25">
      <c r="A42" s="61"/>
      <c r="B42" s="63"/>
      <c r="C42" s="64"/>
      <c r="D42" s="61"/>
      <c r="E42" s="61"/>
      <c r="F42" s="65"/>
      <c r="G42" s="66"/>
      <c r="H42" s="67"/>
      <c r="I42" s="61"/>
      <c r="J42" s="61"/>
      <c r="K42" s="61"/>
      <c r="L42" s="66"/>
      <c r="M42" s="66"/>
      <c r="N42" s="61"/>
      <c r="O42" s="61"/>
      <c r="P42" s="61"/>
      <c r="Q42" s="61"/>
      <c r="R42" s="61"/>
    </row>
    <row r="43" spans="1:18" ht="16.5" x14ac:dyDescent="0.3">
      <c r="A43" s="61"/>
      <c r="B43" s="63"/>
      <c r="C43" s="64"/>
      <c r="D43" s="61"/>
      <c r="E43" s="61"/>
      <c r="F43" s="65"/>
      <c r="G43" s="66"/>
      <c r="H43" s="67"/>
      <c r="I43" s="61"/>
      <c r="J43" s="71" t="s">
        <v>28</v>
      </c>
      <c r="K43" s="61"/>
      <c r="L43" s="66"/>
      <c r="M43" s="66"/>
      <c r="N43" s="61"/>
      <c r="O43" s="61"/>
      <c r="P43" s="61"/>
      <c r="Q43" s="61"/>
      <c r="R43" s="61"/>
    </row>
  </sheetData>
  <mergeCells count="14">
    <mergeCell ref="B18:B29"/>
    <mergeCell ref="B30:B41"/>
    <mergeCell ref="J5:K5"/>
    <mergeCell ref="J6:J17"/>
    <mergeCell ref="J18:J29"/>
    <mergeCell ref="J30:J41"/>
    <mergeCell ref="B5:C5"/>
    <mergeCell ref="J4:Q4"/>
    <mergeCell ref="B2:H2"/>
    <mergeCell ref="J2:Q2"/>
    <mergeCell ref="J1:Q1"/>
    <mergeCell ref="B6:B17"/>
    <mergeCell ref="B1:H1"/>
    <mergeCell ref="B4:H4"/>
  </mergeCells>
  <conditionalFormatting sqref="G6:G4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6:Q4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Valor do Ponto</vt:lpstr>
      <vt:lpstr>Cálculo Nova regra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Kassio</dc:creator>
  <cp:lastModifiedBy>SindPFA Sind. Nac. dos Peritos Federais Agrários</cp:lastModifiedBy>
  <cp:lastPrinted>2016-05-03T18:43:30Z</cp:lastPrinted>
  <dcterms:created xsi:type="dcterms:W3CDTF">2013-11-25T22:28:17Z</dcterms:created>
  <dcterms:modified xsi:type="dcterms:W3CDTF">2017-02-17T17:11:09Z</dcterms:modified>
</cp:coreProperties>
</file>